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обмен\Диспетчер\РАБОТА\Журнал нагрузок\2020\"/>
    </mc:Choice>
  </mc:AlternateContent>
  <bookViews>
    <workbookView minimized="1" xWindow="120" yWindow="540" windowWidth="9720" windowHeight="6900" tabRatio="935" firstSheet="2" activeTab="12"/>
  </bookViews>
  <sheets>
    <sheet name="Оглавление" sheetId="18" r:id="rId1"/>
    <sheet name="Мощность" sheetId="11" r:id="rId2"/>
    <sheet name="Данные по ТП" sheetId="15" r:id="rId3"/>
    <sheet name="Бух. учет" sheetId="17" state="hidden" r:id="rId4"/>
    <sheet name="ТП-1-11" sheetId="1" r:id="rId5"/>
    <sheet name="ТП-12 -20" sheetId="2" r:id="rId6"/>
    <sheet name="ТП-21-30 " sheetId="4" r:id="rId7"/>
    <sheet name="ТП-31-39" sheetId="3" r:id="rId8"/>
    <sheet name="ТП-41-49 " sheetId="6" r:id="rId9"/>
    <sheet name="ТП-50-59 " sheetId="7" r:id="rId10"/>
    <sheet name="ТП-60-66 " sheetId="8" r:id="rId11"/>
    <sheet name="ТП-70-83" sheetId="5" r:id="rId12"/>
    <sheet name="ТП-90-100" sheetId="9" r:id="rId13"/>
    <sheet name="ТП-101-110" sheetId="10" r:id="rId14"/>
    <sheet name="ЦРП-1" sheetId="12" r:id="rId15"/>
    <sheet name="КТПн-1-28" sheetId="13" r:id="rId16"/>
    <sheet name="КТПн-37-142 " sheetId="14" r:id="rId17"/>
    <sheet name="Лог" sheetId="19" state="hidden" r:id="rId18"/>
  </sheets>
  <definedNames>
    <definedName name="_xlnm.Print_Area" localSheetId="1">Мощность!$A$1:$X$128</definedName>
  </definedNames>
  <calcPr calcId="162913"/>
</workbook>
</file>

<file path=xl/calcChain.xml><?xml version="1.0" encoding="utf-8"?>
<calcChain xmlns="http://schemas.openxmlformats.org/spreadsheetml/2006/main">
  <c r="O301" i="14" l="1"/>
  <c r="O302" i="14" s="1"/>
  <c r="N301" i="14"/>
  <c r="N302" i="14" s="1"/>
  <c r="F300" i="14"/>
  <c r="F299" i="14"/>
  <c r="F298" i="14"/>
  <c r="F297" i="14"/>
  <c r="F296" i="14"/>
  <c r="P295" i="14"/>
  <c r="P301" i="14" s="1"/>
  <c r="M295" i="14"/>
  <c r="M301" i="14" s="1"/>
  <c r="M302" i="14" s="1"/>
  <c r="M303" i="14" l="1"/>
  <c r="P306" i="9"/>
  <c r="O306" i="9"/>
  <c r="N306" i="9"/>
  <c r="M306" i="9"/>
  <c r="M64" i="14" l="1"/>
  <c r="N64" i="14"/>
  <c r="O64" i="14"/>
  <c r="P64" i="14"/>
  <c r="P240" i="7"/>
  <c r="O240" i="7"/>
  <c r="N240" i="7"/>
  <c r="M240" i="7"/>
  <c r="P131" i="5" l="1"/>
  <c r="O131" i="5"/>
  <c r="F129" i="5"/>
  <c r="N131" i="5"/>
  <c r="M131" i="5"/>
  <c r="F187" i="7" l="1"/>
  <c r="F262" i="4" l="1"/>
  <c r="F127" i="4" l="1"/>
  <c r="F126" i="4"/>
  <c r="P225" i="2" l="1"/>
  <c r="O225" i="2"/>
  <c r="N225" i="2"/>
  <c r="M225" i="2"/>
  <c r="F223" i="2"/>
  <c r="P93" i="2" l="1"/>
  <c r="O93" i="2"/>
  <c r="N93" i="2"/>
  <c r="M93" i="2"/>
  <c r="F88" i="2"/>
  <c r="P67" i="2"/>
  <c r="O67" i="2"/>
  <c r="N67" i="2"/>
  <c r="M67" i="2"/>
  <c r="F383" i="1" l="1"/>
  <c r="M350" i="1"/>
  <c r="N350" i="1"/>
  <c r="O350" i="1"/>
  <c r="P350" i="1"/>
  <c r="M119" i="14" l="1"/>
  <c r="P119" i="14"/>
  <c r="F120" i="14"/>
  <c r="F121" i="14"/>
  <c r="P173" i="1" l="1"/>
  <c r="O173" i="1"/>
  <c r="N173" i="1"/>
  <c r="M173" i="1"/>
  <c r="F158" i="1"/>
  <c r="F159" i="1"/>
  <c r="F160" i="1"/>
  <c r="F162" i="1"/>
  <c r="F163" i="1"/>
  <c r="F164" i="1"/>
  <c r="F100" i="1"/>
  <c r="O283" i="14" l="1"/>
  <c r="O284" i="14" s="1"/>
  <c r="N283" i="14"/>
  <c r="N284" i="14" s="1"/>
  <c r="F282" i="14"/>
  <c r="F281" i="14"/>
  <c r="F280" i="14"/>
  <c r="F279" i="14"/>
  <c r="F278" i="14"/>
  <c r="P277" i="14"/>
  <c r="P283" i="14" s="1"/>
  <c r="M277" i="14"/>
  <c r="M283" i="14" s="1"/>
  <c r="M284" i="14" s="1"/>
  <c r="O274" i="14"/>
  <c r="O275" i="14" s="1"/>
  <c r="N274" i="14"/>
  <c r="N275" i="14" s="1"/>
  <c r="F273" i="14"/>
  <c r="F272" i="14"/>
  <c r="F271" i="14"/>
  <c r="F270" i="14"/>
  <c r="F269" i="14"/>
  <c r="P268" i="14"/>
  <c r="P274" i="14" s="1"/>
  <c r="M268" i="14"/>
  <c r="M274" i="14" s="1"/>
  <c r="M275" i="14" s="1"/>
  <c r="O261" i="14"/>
  <c r="O262" i="14" s="1"/>
  <c r="N261" i="14"/>
  <c r="N262" i="14" s="1"/>
  <c r="F260" i="14"/>
  <c r="F259" i="14"/>
  <c r="F258" i="14"/>
  <c r="F257" i="14"/>
  <c r="F256" i="14"/>
  <c r="P255" i="14"/>
  <c r="P261" i="14" s="1"/>
  <c r="M255" i="14"/>
  <c r="M261" i="14" s="1"/>
  <c r="M262" i="14" s="1"/>
  <c r="O252" i="14"/>
  <c r="O253" i="14" s="1"/>
  <c r="N252" i="14"/>
  <c r="N253" i="14" s="1"/>
  <c r="F251" i="14"/>
  <c r="F250" i="14"/>
  <c r="F249" i="14"/>
  <c r="F248" i="14"/>
  <c r="F247" i="14"/>
  <c r="P246" i="14"/>
  <c r="P252" i="14" s="1"/>
  <c r="M246" i="14"/>
  <c r="M252" i="14" s="1"/>
  <c r="M253" i="14" s="1"/>
  <c r="O238" i="14"/>
  <c r="O239" i="14" s="1"/>
  <c r="N238" i="14"/>
  <c r="N239" i="14" s="1"/>
  <c r="F237" i="14"/>
  <c r="F236" i="14"/>
  <c r="F235" i="14"/>
  <c r="F234" i="14"/>
  <c r="F233" i="14"/>
  <c r="P232" i="14"/>
  <c r="P238" i="14" s="1"/>
  <c r="M232" i="14"/>
  <c r="M238" i="14" s="1"/>
  <c r="M239" i="14" s="1"/>
  <c r="O229" i="14"/>
  <c r="O230" i="14" s="1"/>
  <c r="N229" i="14"/>
  <c r="N230" i="14" s="1"/>
  <c r="F228" i="14"/>
  <c r="F227" i="14"/>
  <c r="F226" i="14"/>
  <c r="F225" i="14"/>
  <c r="F224" i="14"/>
  <c r="P223" i="14"/>
  <c r="P229" i="14" s="1"/>
  <c r="M223" i="14"/>
  <c r="M229" i="14" s="1"/>
  <c r="M230" i="14" s="1"/>
  <c r="O215" i="14"/>
  <c r="O216" i="14" s="1"/>
  <c r="N215" i="14"/>
  <c r="N216" i="14" s="1"/>
  <c r="F214" i="14"/>
  <c r="F213" i="14"/>
  <c r="F212" i="14"/>
  <c r="F211" i="14"/>
  <c r="F210" i="14"/>
  <c r="P209" i="14"/>
  <c r="P215" i="14" s="1"/>
  <c r="M209" i="14"/>
  <c r="M215" i="14" s="1"/>
  <c r="M216" i="14" s="1"/>
  <c r="M217" i="14" s="1"/>
  <c r="O206" i="14"/>
  <c r="O207" i="14" s="1"/>
  <c r="N206" i="14"/>
  <c r="N207" i="14" s="1"/>
  <c r="F205" i="14"/>
  <c r="F204" i="14"/>
  <c r="F203" i="14"/>
  <c r="F202" i="14"/>
  <c r="F201" i="14"/>
  <c r="P200" i="14"/>
  <c r="P206" i="14" s="1"/>
  <c r="M200" i="14"/>
  <c r="M206" i="14" s="1"/>
  <c r="M207" i="14" s="1"/>
  <c r="M208" i="14" l="1"/>
  <c r="M276" i="14"/>
  <c r="M285" i="14"/>
  <c r="M254" i="14"/>
  <c r="M263" i="14"/>
  <c r="M240" i="14"/>
  <c r="M231" i="14"/>
  <c r="O172" i="14"/>
  <c r="O173" i="14" s="1"/>
  <c r="N172" i="14"/>
  <c r="N173" i="14" s="1"/>
  <c r="F171" i="14"/>
  <c r="F170" i="14"/>
  <c r="F169" i="14"/>
  <c r="F168" i="14"/>
  <c r="F167" i="14"/>
  <c r="P166" i="14"/>
  <c r="P172" i="14" s="1"/>
  <c r="M166" i="14"/>
  <c r="M172" i="14" s="1"/>
  <c r="M173" i="14" s="1"/>
  <c r="M174" i="14" s="1"/>
  <c r="D197" i="14"/>
  <c r="O192" i="14"/>
  <c r="O193" i="14" s="1"/>
  <c r="N192" i="14"/>
  <c r="N193" i="14" s="1"/>
  <c r="F191" i="14"/>
  <c r="F190" i="14"/>
  <c r="F189" i="14"/>
  <c r="F188" i="14"/>
  <c r="F187" i="14"/>
  <c r="P186" i="14"/>
  <c r="P192" i="14" s="1"/>
  <c r="M186" i="14"/>
  <c r="M192" i="14" s="1"/>
  <c r="M193" i="14" s="1"/>
  <c r="O183" i="14"/>
  <c r="O184" i="14" s="1"/>
  <c r="N183" i="14"/>
  <c r="N184" i="14" s="1"/>
  <c r="F182" i="14"/>
  <c r="F181" i="14"/>
  <c r="F180" i="14"/>
  <c r="F179" i="14"/>
  <c r="F178" i="14"/>
  <c r="P177" i="14"/>
  <c r="P183" i="14" s="1"/>
  <c r="M177" i="14"/>
  <c r="M183" i="14" s="1"/>
  <c r="M184" i="14" s="1"/>
  <c r="D175" i="14"/>
  <c r="O163" i="14"/>
  <c r="O164" i="14" s="1"/>
  <c r="N163" i="14"/>
  <c r="N164" i="14" s="1"/>
  <c r="F162" i="14"/>
  <c r="F161" i="14"/>
  <c r="F160" i="14"/>
  <c r="F159" i="14"/>
  <c r="F158" i="14"/>
  <c r="P157" i="14"/>
  <c r="P163" i="14" s="1"/>
  <c r="M157" i="14"/>
  <c r="M163" i="14" s="1"/>
  <c r="M164" i="14" s="1"/>
  <c r="D154" i="14"/>
  <c r="O150" i="14"/>
  <c r="O151" i="14" s="1"/>
  <c r="N150" i="14"/>
  <c r="N151" i="14" s="1"/>
  <c r="F149" i="14"/>
  <c r="F148" i="14"/>
  <c r="F147" i="14"/>
  <c r="F146" i="14"/>
  <c r="F145" i="14"/>
  <c r="P144" i="14"/>
  <c r="P150" i="14" s="1"/>
  <c r="M144" i="14"/>
  <c r="M150" i="14" s="1"/>
  <c r="M151" i="14" s="1"/>
  <c r="D141" i="14"/>
  <c r="O137" i="14"/>
  <c r="O138" i="14" s="1"/>
  <c r="N137" i="14"/>
  <c r="N138" i="14" s="1"/>
  <c r="F136" i="14"/>
  <c r="F135" i="14"/>
  <c r="F134" i="14"/>
  <c r="F133" i="14"/>
  <c r="F132" i="14"/>
  <c r="P131" i="14"/>
  <c r="P137" i="14" s="1"/>
  <c r="M131" i="14"/>
  <c r="M137" i="14" s="1"/>
  <c r="M138" i="14" s="1"/>
  <c r="D129" i="14"/>
  <c r="O125" i="14"/>
  <c r="O126" i="14" s="1"/>
  <c r="N125" i="14"/>
  <c r="N126" i="14" s="1"/>
  <c r="F124" i="14"/>
  <c r="F123" i="14"/>
  <c r="F122" i="14"/>
  <c r="P125" i="14"/>
  <c r="M125" i="14"/>
  <c r="M126" i="14" s="1"/>
  <c r="M152" i="14" l="1"/>
  <c r="M194" i="14"/>
  <c r="M127" i="14"/>
  <c r="M185" i="14"/>
  <c r="M165" i="14"/>
  <c r="M139" i="14"/>
  <c r="F113" i="14"/>
  <c r="F112" i="14"/>
  <c r="F111" i="14"/>
  <c r="F110" i="14"/>
  <c r="F109" i="14"/>
  <c r="F103" i="14"/>
  <c r="F102" i="14"/>
  <c r="F101" i="14"/>
  <c r="F100" i="14"/>
  <c r="F99" i="14"/>
  <c r="F93" i="14"/>
  <c r="F92" i="14"/>
  <c r="F91" i="14"/>
  <c r="F90" i="14"/>
  <c r="F89" i="14"/>
  <c r="F83" i="14"/>
  <c r="F82" i="14"/>
  <c r="F81" i="14"/>
  <c r="F80" i="14"/>
  <c r="F79" i="14"/>
  <c r="F73" i="14"/>
  <c r="F72" i="14"/>
  <c r="F71" i="14"/>
  <c r="F70" i="14"/>
  <c r="F69" i="14"/>
  <c r="F63" i="14"/>
  <c r="F62" i="14"/>
  <c r="F61" i="14"/>
  <c r="F60" i="14"/>
  <c r="F59" i="14"/>
  <c r="F53" i="14"/>
  <c r="F52" i="14"/>
  <c r="F51" i="14"/>
  <c r="F50" i="14"/>
  <c r="F49" i="14"/>
  <c r="F43" i="14"/>
  <c r="F42" i="14"/>
  <c r="F41" i="14"/>
  <c r="F40" i="14"/>
  <c r="F33" i="14"/>
  <c r="F32" i="14"/>
  <c r="F31" i="14"/>
  <c r="F30" i="14"/>
  <c r="F29" i="14"/>
  <c r="F23" i="14"/>
  <c r="F22" i="14"/>
  <c r="F21" i="14"/>
  <c r="F20" i="14"/>
  <c r="F19" i="14"/>
  <c r="F11" i="14"/>
  <c r="F10" i="14"/>
  <c r="F9" i="14"/>
  <c r="F8" i="14"/>
  <c r="F7" i="14"/>
  <c r="F131" i="13"/>
  <c r="F130" i="13"/>
  <c r="F129" i="13"/>
  <c r="F128" i="13"/>
  <c r="F127" i="13"/>
  <c r="F120" i="13"/>
  <c r="F119" i="13"/>
  <c r="F118" i="13"/>
  <c r="F117" i="13"/>
  <c r="F116" i="13"/>
  <c r="F109" i="13"/>
  <c r="F108" i="13"/>
  <c r="F107" i="13"/>
  <c r="F106" i="13"/>
  <c r="F105" i="13"/>
  <c r="F98" i="13"/>
  <c r="F97" i="13"/>
  <c r="F96" i="13"/>
  <c r="F95" i="13"/>
  <c r="F94" i="13"/>
  <c r="F87" i="13"/>
  <c r="F86" i="13"/>
  <c r="F85" i="13"/>
  <c r="F84" i="13"/>
  <c r="F83" i="13"/>
  <c r="F76" i="13"/>
  <c r="F75" i="13"/>
  <c r="F74" i="13"/>
  <c r="F73" i="13"/>
  <c r="F72" i="13"/>
  <c r="F65" i="13"/>
  <c r="F64" i="13"/>
  <c r="F63" i="13"/>
  <c r="F62" i="13"/>
  <c r="F61" i="13"/>
  <c r="F55" i="13"/>
  <c r="F54" i="13"/>
  <c r="F53" i="13"/>
  <c r="F52" i="13"/>
  <c r="F51" i="13"/>
  <c r="F45" i="13"/>
  <c r="F44" i="13"/>
  <c r="F43" i="13"/>
  <c r="F42" i="13"/>
  <c r="F41" i="13"/>
  <c r="F40" i="13"/>
  <c r="F34" i="13"/>
  <c r="F33" i="13"/>
  <c r="F32" i="13"/>
  <c r="F31" i="13"/>
  <c r="F30" i="13"/>
  <c r="F29" i="13"/>
  <c r="F23" i="13"/>
  <c r="F22" i="13"/>
  <c r="F21" i="13"/>
  <c r="F20" i="13"/>
  <c r="F19" i="13"/>
  <c r="F18" i="13"/>
  <c r="F12" i="13"/>
  <c r="F11" i="13"/>
  <c r="F10" i="13"/>
  <c r="F9" i="13"/>
  <c r="F8" i="13"/>
  <c r="F7" i="13"/>
  <c r="F26" i="12"/>
  <c r="F25" i="12"/>
  <c r="F24" i="12"/>
  <c r="F23" i="12"/>
  <c r="F22" i="12"/>
  <c r="F15" i="12"/>
  <c r="F14" i="12"/>
  <c r="F13" i="12"/>
  <c r="F12" i="12"/>
  <c r="F11" i="12"/>
  <c r="F10" i="12"/>
  <c r="F9" i="12"/>
  <c r="F8" i="12"/>
  <c r="F7" i="12"/>
  <c r="F227" i="10"/>
  <c r="F228" i="10"/>
  <c r="F229" i="10"/>
  <c r="F230" i="10"/>
  <c r="F231" i="10"/>
  <c r="F226" i="10"/>
  <c r="F225" i="10"/>
  <c r="F224" i="10"/>
  <c r="F223" i="10"/>
  <c r="F222" i="10"/>
  <c r="F221" i="10"/>
  <c r="F220" i="10"/>
  <c r="F208" i="10"/>
  <c r="F209" i="10"/>
  <c r="F210" i="10"/>
  <c r="F211" i="10"/>
  <c r="F207" i="10"/>
  <c r="F206" i="10"/>
  <c r="F205" i="10"/>
  <c r="F204" i="10"/>
  <c r="F203" i="10"/>
  <c r="F202" i="10"/>
  <c r="F201" i="10"/>
  <c r="F200" i="10"/>
  <c r="F186" i="10"/>
  <c r="F187" i="10"/>
  <c r="F188" i="10"/>
  <c r="F189" i="10"/>
  <c r="F190" i="10"/>
  <c r="F191" i="10"/>
  <c r="F185" i="10"/>
  <c r="F184" i="10"/>
  <c r="F183" i="10"/>
  <c r="F182" i="10"/>
  <c r="F181" i="10"/>
  <c r="F180" i="10"/>
  <c r="F171" i="10"/>
  <c r="F172" i="10"/>
  <c r="F173" i="10"/>
  <c r="F170" i="10"/>
  <c r="F169" i="10"/>
  <c r="F168" i="10"/>
  <c r="F167" i="10"/>
  <c r="F166" i="10"/>
  <c r="F165" i="10"/>
  <c r="F164" i="10"/>
  <c r="F163" i="10"/>
  <c r="F162" i="10"/>
  <c r="F161" i="10"/>
  <c r="F144" i="10"/>
  <c r="F145" i="10"/>
  <c r="F146" i="10"/>
  <c r="F147" i="10"/>
  <c r="F148" i="10"/>
  <c r="F149" i="10"/>
  <c r="F150" i="10"/>
  <c r="F151" i="10"/>
  <c r="F152" i="10"/>
  <c r="F153" i="10"/>
  <c r="F143" i="10"/>
  <c r="F142" i="10"/>
  <c r="F141" i="10"/>
  <c r="F140" i="10"/>
  <c r="F139" i="10"/>
  <c r="F138" i="10"/>
  <c r="F137" i="10"/>
  <c r="F136" i="10"/>
  <c r="F135" i="10"/>
  <c r="F123" i="10"/>
  <c r="F124" i="10"/>
  <c r="F125" i="10"/>
  <c r="F126" i="10"/>
  <c r="F127" i="10"/>
  <c r="F122" i="10"/>
  <c r="F121" i="10"/>
  <c r="F120" i="10"/>
  <c r="F119" i="10"/>
  <c r="F118" i="10"/>
  <c r="F117" i="10"/>
  <c r="F116" i="10"/>
  <c r="F115" i="10"/>
  <c r="F106" i="10"/>
  <c r="F105" i="10"/>
  <c r="F104" i="10"/>
  <c r="F103" i="10"/>
  <c r="F102" i="10"/>
  <c r="F101" i="10"/>
  <c r="F100" i="10"/>
  <c r="F99" i="10"/>
  <c r="F91" i="10"/>
  <c r="F92" i="10"/>
  <c r="F90" i="10"/>
  <c r="F89" i="10"/>
  <c r="F88" i="10"/>
  <c r="F87" i="10"/>
  <c r="F86" i="10"/>
  <c r="F85" i="10"/>
  <c r="F84" i="10"/>
  <c r="F75" i="10"/>
  <c r="F74" i="10"/>
  <c r="F73" i="10"/>
  <c r="F72" i="10"/>
  <c r="F71" i="10"/>
  <c r="F70" i="10"/>
  <c r="F69" i="10"/>
  <c r="F61" i="10"/>
  <c r="F60" i="10"/>
  <c r="F59" i="10"/>
  <c r="F58" i="10"/>
  <c r="F57" i="10"/>
  <c r="F56" i="10"/>
  <c r="F55" i="10"/>
  <c r="F44" i="10"/>
  <c r="F45" i="10"/>
  <c r="F43" i="10"/>
  <c r="F42" i="10"/>
  <c r="F41" i="10"/>
  <c r="F40" i="10"/>
  <c r="F39" i="10"/>
  <c r="F38" i="10"/>
  <c r="F28" i="10"/>
  <c r="F27" i="10"/>
  <c r="F26" i="10"/>
  <c r="F25" i="10"/>
  <c r="F24" i="10"/>
  <c r="F23" i="10"/>
  <c r="F13" i="10"/>
  <c r="F14" i="10"/>
  <c r="F15" i="10"/>
  <c r="F16" i="10"/>
  <c r="F12" i="10"/>
  <c r="F11" i="10"/>
  <c r="F10" i="10"/>
  <c r="F9" i="10"/>
  <c r="F8" i="10"/>
  <c r="F7" i="10"/>
  <c r="F235" i="9"/>
  <c r="F236" i="9"/>
  <c r="F251" i="9"/>
  <c r="F252" i="9"/>
  <c r="F266" i="9"/>
  <c r="F267" i="9"/>
  <c r="F282" i="9"/>
  <c r="F283" i="9"/>
  <c r="F284" i="9"/>
  <c r="F285" i="9"/>
  <c r="F299" i="9"/>
  <c r="F300" i="9"/>
  <c r="F301" i="9"/>
  <c r="F302" i="9"/>
  <c r="F303" i="9"/>
  <c r="F304" i="9"/>
  <c r="F319" i="9"/>
  <c r="F320" i="9"/>
  <c r="F321" i="9"/>
  <c r="F322" i="9"/>
  <c r="F323" i="9"/>
  <c r="F324" i="9"/>
  <c r="F350" i="9"/>
  <c r="F364" i="9"/>
  <c r="F363" i="9"/>
  <c r="F362" i="9"/>
  <c r="F361" i="9"/>
  <c r="F360" i="9"/>
  <c r="F359" i="9"/>
  <c r="F358" i="9"/>
  <c r="F357" i="9"/>
  <c r="F349" i="9"/>
  <c r="F348" i="9"/>
  <c r="F347" i="9"/>
  <c r="F346" i="9"/>
  <c r="F345" i="9"/>
  <c r="F344" i="9"/>
  <c r="F343" i="9"/>
  <c r="F336" i="9"/>
  <c r="F335" i="9"/>
  <c r="F334" i="9"/>
  <c r="F333" i="9"/>
  <c r="F332" i="9"/>
  <c r="F331" i="9"/>
  <c r="F318" i="9"/>
  <c r="F317" i="9"/>
  <c r="F316" i="9"/>
  <c r="F315" i="9"/>
  <c r="F314" i="9"/>
  <c r="F313" i="9"/>
  <c r="F312" i="9"/>
  <c r="F298" i="9"/>
  <c r="F297" i="9"/>
  <c r="F296" i="9"/>
  <c r="F295" i="9"/>
  <c r="F294" i="9"/>
  <c r="F293" i="9"/>
  <c r="F292" i="9"/>
  <c r="F281" i="9"/>
  <c r="F280" i="9"/>
  <c r="F279" i="9"/>
  <c r="F278" i="9"/>
  <c r="F277" i="9"/>
  <c r="F276" i="9"/>
  <c r="F275" i="9"/>
  <c r="F265" i="9"/>
  <c r="F264" i="9"/>
  <c r="F263" i="9"/>
  <c r="F262" i="9"/>
  <c r="F261" i="9"/>
  <c r="F260" i="9"/>
  <c r="F259" i="9"/>
  <c r="F250" i="9"/>
  <c r="F249" i="9"/>
  <c r="F248" i="9"/>
  <c r="F247" i="9"/>
  <c r="F246" i="9"/>
  <c r="F245" i="9"/>
  <c r="F244" i="9"/>
  <c r="F234" i="9"/>
  <c r="F233" i="9"/>
  <c r="F232" i="9"/>
  <c r="F231" i="9"/>
  <c r="F230" i="9"/>
  <c r="F229" i="9"/>
  <c r="F228" i="9"/>
  <c r="F219" i="9"/>
  <c r="F218" i="9"/>
  <c r="F217" i="9"/>
  <c r="F216" i="9"/>
  <c r="F215" i="9"/>
  <c r="F214" i="9"/>
  <c r="F213" i="9"/>
  <c r="F206" i="9"/>
  <c r="F205" i="9"/>
  <c r="F204" i="9"/>
  <c r="F203" i="9"/>
  <c r="F202" i="9"/>
  <c r="F196" i="9"/>
  <c r="F195" i="9"/>
  <c r="F194" i="9"/>
  <c r="F193" i="9"/>
  <c r="F192" i="9"/>
  <c r="F191" i="9"/>
  <c r="F190" i="9"/>
  <c r="F181" i="9"/>
  <c r="F180" i="9"/>
  <c r="F179" i="9"/>
  <c r="F178" i="9"/>
  <c r="F177" i="9"/>
  <c r="F176" i="9"/>
  <c r="F175" i="9"/>
  <c r="F174" i="9"/>
  <c r="F173" i="9"/>
  <c r="F172" i="9"/>
  <c r="F162" i="9"/>
  <c r="F163" i="9"/>
  <c r="F164" i="9"/>
  <c r="F161" i="9"/>
  <c r="F160" i="9"/>
  <c r="F159" i="9"/>
  <c r="F158" i="9"/>
  <c r="F157" i="9"/>
  <c r="F156" i="9"/>
  <c r="F155" i="9"/>
  <c r="F154" i="9"/>
  <c r="F153" i="9"/>
  <c r="F142" i="9"/>
  <c r="F143" i="9"/>
  <c r="F144" i="9"/>
  <c r="F145" i="9"/>
  <c r="F141" i="9"/>
  <c r="F140" i="9"/>
  <c r="F139" i="9"/>
  <c r="F138" i="9"/>
  <c r="F137" i="9"/>
  <c r="F136" i="9"/>
  <c r="F135" i="9"/>
  <c r="F134" i="9"/>
  <c r="F133" i="9"/>
  <c r="F123" i="9"/>
  <c r="F124" i="9"/>
  <c r="F125" i="9"/>
  <c r="F122" i="9"/>
  <c r="F121" i="9"/>
  <c r="F120" i="9"/>
  <c r="F119" i="9"/>
  <c r="F118" i="9"/>
  <c r="F117" i="9"/>
  <c r="F116" i="9"/>
  <c r="F115" i="9"/>
  <c r="F114" i="9"/>
  <c r="F106" i="9"/>
  <c r="F105" i="9"/>
  <c r="F104" i="9"/>
  <c r="F103" i="9"/>
  <c r="F102" i="9"/>
  <c r="F101" i="9"/>
  <c r="F100" i="9"/>
  <c r="F99" i="9"/>
  <c r="F98" i="9"/>
  <c r="F91" i="9"/>
  <c r="F90" i="9"/>
  <c r="F89" i="9"/>
  <c r="F88" i="9"/>
  <c r="F87" i="9"/>
  <c r="F86" i="9"/>
  <c r="F85" i="9"/>
  <c r="F84" i="9"/>
  <c r="F83" i="9"/>
  <c r="F75" i="9"/>
  <c r="F74" i="9"/>
  <c r="F73" i="9"/>
  <c r="F72" i="9"/>
  <c r="F71" i="9"/>
  <c r="F70" i="9"/>
  <c r="F69" i="9"/>
  <c r="F68" i="9"/>
  <c r="F67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395" i="5"/>
  <c r="F396" i="5"/>
  <c r="F397" i="5"/>
  <c r="F398" i="5"/>
  <c r="F399" i="5"/>
  <c r="F400" i="5"/>
  <c r="F401" i="5"/>
  <c r="F402" i="5"/>
  <c r="F403" i="5"/>
  <c r="F404" i="5"/>
  <c r="F394" i="5"/>
  <c r="F393" i="5"/>
  <c r="F392" i="5"/>
  <c r="F391" i="5"/>
  <c r="F390" i="5"/>
  <c r="F389" i="5"/>
  <c r="F388" i="5"/>
  <c r="F374" i="5"/>
  <c r="F375" i="5"/>
  <c r="F376" i="5"/>
  <c r="F377" i="5"/>
  <c r="F378" i="5"/>
  <c r="F379" i="5"/>
  <c r="F380" i="5"/>
  <c r="F381" i="5"/>
  <c r="F373" i="5"/>
  <c r="F372" i="5"/>
  <c r="F371" i="5"/>
  <c r="F370" i="5"/>
  <c r="F369" i="5"/>
  <c r="F358" i="5"/>
  <c r="F357" i="5"/>
  <c r="F356" i="5"/>
  <c r="F355" i="5"/>
  <c r="F354" i="5"/>
  <c r="F343" i="5"/>
  <c r="F342" i="5"/>
  <c r="F341" i="5"/>
  <c r="F340" i="5"/>
  <c r="F339" i="5"/>
  <c r="F331" i="5"/>
  <c r="F330" i="5"/>
  <c r="F329" i="5"/>
  <c r="F328" i="5"/>
  <c r="F327" i="5"/>
  <c r="F320" i="5"/>
  <c r="F319" i="5"/>
  <c r="F318" i="5"/>
  <c r="F317" i="5"/>
  <c r="F316" i="5"/>
  <c r="F308" i="5"/>
  <c r="F307" i="5"/>
  <c r="F306" i="5"/>
  <c r="F305" i="5"/>
  <c r="F304" i="5"/>
  <c r="F296" i="5"/>
  <c r="F295" i="5"/>
  <c r="F294" i="5"/>
  <c r="F293" i="5"/>
  <c r="F292" i="5"/>
  <c r="F284" i="5"/>
  <c r="F283" i="5"/>
  <c r="F282" i="5"/>
  <c r="F281" i="5"/>
  <c r="F280" i="5"/>
  <c r="F272" i="5"/>
  <c r="F271" i="5"/>
  <c r="F270" i="5"/>
  <c r="F269" i="5"/>
  <c r="F268" i="5"/>
  <c r="F267" i="5"/>
  <c r="F266" i="5"/>
  <c r="F265" i="5"/>
  <c r="F256" i="5"/>
  <c r="F255" i="5"/>
  <c r="F254" i="5"/>
  <c r="F253" i="5"/>
  <c r="F252" i="5"/>
  <c r="F251" i="5"/>
  <c r="F250" i="5"/>
  <c r="F242" i="5"/>
  <c r="F241" i="5"/>
  <c r="F240" i="5"/>
  <c r="F239" i="5"/>
  <c r="F238" i="5"/>
  <c r="F237" i="5"/>
  <c r="F236" i="5"/>
  <c r="F228" i="5"/>
  <c r="F227" i="5"/>
  <c r="F226" i="5"/>
  <c r="F225" i="5"/>
  <c r="F224" i="5"/>
  <c r="F223" i="5"/>
  <c r="F222" i="5"/>
  <c r="F213" i="5"/>
  <c r="F214" i="5"/>
  <c r="F215" i="5"/>
  <c r="F212" i="5"/>
  <c r="F211" i="5"/>
  <c r="F210" i="5"/>
  <c r="F209" i="5"/>
  <c r="F208" i="5"/>
  <c r="F198" i="5"/>
  <c r="F197" i="5"/>
  <c r="F196" i="5"/>
  <c r="F195" i="5"/>
  <c r="F188" i="5"/>
  <c r="F187" i="5"/>
  <c r="F186" i="5"/>
  <c r="F185" i="5"/>
  <c r="F184" i="5"/>
  <c r="F174" i="5"/>
  <c r="F173" i="5"/>
  <c r="F172" i="5"/>
  <c r="F171" i="5"/>
  <c r="F170" i="5"/>
  <c r="F169" i="5"/>
  <c r="F168" i="5"/>
  <c r="F167" i="5"/>
  <c r="F159" i="5"/>
  <c r="F158" i="5"/>
  <c r="F157" i="5"/>
  <c r="F156" i="5"/>
  <c r="F155" i="5"/>
  <c r="F154" i="5"/>
  <c r="F153" i="5"/>
  <c r="F152" i="5"/>
  <c r="F143" i="5"/>
  <c r="F142" i="5"/>
  <c r="F141" i="5"/>
  <c r="F140" i="5"/>
  <c r="F139" i="5"/>
  <c r="F138" i="5"/>
  <c r="F137" i="5"/>
  <c r="F136" i="5"/>
  <c r="F128" i="5"/>
  <c r="F127" i="5"/>
  <c r="F126" i="5"/>
  <c r="F125" i="5"/>
  <c r="F124" i="5"/>
  <c r="F123" i="5"/>
  <c r="F122" i="5"/>
  <c r="F121" i="5"/>
  <c r="F112" i="5"/>
  <c r="F111" i="5"/>
  <c r="F110" i="5"/>
  <c r="F109" i="5"/>
  <c r="F108" i="5"/>
  <c r="F107" i="5"/>
  <c r="F106" i="5"/>
  <c r="F105" i="5"/>
  <c r="F97" i="5"/>
  <c r="F96" i="5"/>
  <c r="F95" i="5"/>
  <c r="F94" i="5"/>
  <c r="F93" i="5"/>
  <c r="F92" i="5"/>
  <c r="F91" i="5"/>
  <c r="F90" i="5"/>
  <c r="F64" i="5"/>
  <c r="F81" i="5"/>
  <c r="F80" i="5"/>
  <c r="F79" i="5"/>
  <c r="F78" i="5"/>
  <c r="F77" i="5"/>
  <c r="F76" i="5"/>
  <c r="F75" i="5"/>
  <c r="F74" i="5"/>
  <c r="F73" i="5"/>
  <c r="F72" i="5"/>
  <c r="F63" i="5"/>
  <c r="F62" i="5"/>
  <c r="F61" i="5"/>
  <c r="F60" i="5"/>
  <c r="F59" i="5"/>
  <c r="F58" i="5"/>
  <c r="F57" i="5"/>
  <c r="F56" i="5"/>
  <c r="F55" i="5"/>
  <c r="F48" i="5"/>
  <c r="F47" i="5"/>
  <c r="F46" i="5"/>
  <c r="F45" i="5"/>
  <c r="F44" i="5"/>
  <c r="F43" i="5"/>
  <c r="F42" i="5"/>
  <c r="F41" i="5"/>
  <c r="F34" i="5"/>
  <c r="F33" i="5"/>
  <c r="F32" i="5"/>
  <c r="F31" i="5"/>
  <c r="F30" i="5"/>
  <c r="F29" i="5"/>
  <c r="F28" i="5"/>
  <c r="F27" i="5"/>
  <c r="F26" i="5"/>
  <c r="F11" i="5"/>
  <c r="F12" i="5"/>
  <c r="F13" i="5"/>
  <c r="F14" i="5"/>
  <c r="F15" i="5"/>
  <c r="F16" i="5"/>
  <c r="F17" i="5"/>
  <c r="F18" i="5"/>
  <c r="F19" i="5"/>
  <c r="F10" i="5"/>
  <c r="F9" i="5"/>
  <c r="F8" i="5"/>
  <c r="F7" i="5"/>
  <c r="F121" i="8"/>
  <c r="F120" i="8"/>
  <c r="F119" i="8"/>
  <c r="F118" i="8"/>
  <c r="F117" i="8"/>
  <c r="F111" i="8"/>
  <c r="F110" i="8"/>
  <c r="F109" i="8"/>
  <c r="F108" i="8"/>
  <c r="F107" i="8"/>
  <c r="F100" i="8"/>
  <c r="F99" i="8"/>
  <c r="F98" i="8"/>
  <c r="F97" i="8"/>
  <c r="F91" i="8"/>
  <c r="F90" i="8"/>
  <c r="F89" i="8"/>
  <c r="F81" i="8"/>
  <c r="F80" i="8"/>
  <c r="F79" i="8"/>
  <c r="F78" i="8"/>
  <c r="F77" i="8"/>
  <c r="F65" i="8"/>
  <c r="F66" i="8"/>
  <c r="F67" i="8"/>
  <c r="F68" i="8"/>
  <c r="F69" i="8"/>
  <c r="F64" i="8"/>
  <c r="F63" i="8"/>
  <c r="F62" i="8"/>
  <c r="F61" i="8"/>
  <c r="F60" i="8"/>
  <c r="F53" i="8"/>
  <c r="F52" i="8"/>
  <c r="F51" i="8"/>
  <c r="F50" i="8"/>
  <c r="F49" i="8"/>
  <c r="F43" i="8"/>
  <c r="F42" i="8"/>
  <c r="F41" i="8"/>
  <c r="F40" i="8"/>
  <c r="F39" i="8"/>
  <c r="F31" i="8"/>
  <c r="F30" i="8"/>
  <c r="F29" i="8"/>
  <c r="F28" i="8"/>
  <c r="F27" i="8"/>
  <c r="F26" i="8"/>
  <c r="F25" i="8"/>
  <c r="F24" i="8"/>
  <c r="F23" i="8"/>
  <c r="F15" i="8"/>
  <c r="F14" i="8"/>
  <c r="F13" i="8"/>
  <c r="F12" i="8"/>
  <c r="F11" i="8"/>
  <c r="F10" i="8"/>
  <c r="F9" i="8"/>
  <c r="F8" i="8"/>
  <c r="F7" i="8"/>
  <c r="F239" i="7"/>
  <c r="F238" i="7"/>
  <c r="F237" i="7"/>
  <c r="F236" i="7"/>
  <c r="F235" i="7"/>
  <c r="F234" i="7"/>
  <c r="F233" i="7"/>
  <c r="F232" i="7"/>
  <c r="F231" i="7"/>
  <c r="F224" i="7"/>
  <c r="F223" i="7"/>
  <c r="F222" i="7"/>
  <c r="F221" i="7"/>
  <c r="F220" i="7"/>
  <c r="F219" i="7"/>
  <c r="F218" i="7"/>
  <c r="F217" i="7"/>
  <c r="F216" i="7"/>
  <c r="F209" i="7"/>
  <c r="F208" i="7"/>
  <c r="F207" i="7"/>
  <c r="F206" i="7"/>
  <c r="F205" i="7"/>
  <c r="F204" i="7"/>
  <c r="F203" i="7"/>
  <c r="F202" i="7"/>
  <c r="F201" i="7"/>
  <c r="F191" i="7"/>
  <c r="F192" i="7"/>
  <c r="F190" i="7"/>
  <c r="F189" i="7"/>
  <c r="F188" i="7"/>
  <c r="F186" i="7"/>
  <c r="F185" i="7"/>
  <c r="F184" i="7"/>
  <c r="F183" i="7"/>
  <c r="F182" i="7"/>
  <c r="F181" i="7"/>
  <c r="F172" i="7"/>
  <c r="F171" i="7"/>
  <c r="F170" i="7"/>
  <c r="F169" i="7"/>
  <c r="F168" i="7"/>
  <c r="F167" i="7"/>
  <c r="F166" i="7"/>
  <c r="F165" i="7"/>
  <c r="F164" i="7"/>
  <c r="F156" i="7"/>
  <c r="F155" i="7"/>
  <c r="F154" i="7"/>
  <c r="F153" i="7"/>
  <c r="F152" i="7"/>
  <c r="F151" i="7"/>
  <c r="F150" i="7"/>
  <c r="F149" i="7"/>
  <c r="F148" i="7"/>
  <c r="F141" i="7"/>
  <c r="F140" i="7"/>
  <c r="F139" i="7"/>
  <c r="F138" i="7"/>
  <c r="F137" i="7"/>
  <c r="F136" i="7"/>
  <c r="F135" i="7"/>
  <c r="F134" i="7"/>
  <c r="F133" i="7"/>
  <c r="F125" i="7"/>
  <c r="F124" i="7"/>
  <c r="F123" i="7"/>
  <c r="F122" i="7"/>
  <c r="F121" i="7"/>
  <c r="F120" i="7"/>
  <c r="F119" i="7"/>
  <c r="F118" i="7"/>
  <c r="F117" i="7"/>
  <c r="F110" i="7"/>
  <c r="F109" i="7"/>
  <c r="F108" i="7"/>
  <c r="F107" i="7"/>
  <c r="F106" i="7"/>
  <c r="F105" i="7"/>
  <c r="F104" i="7"/>
  <c r="F103" i="7"/>
  <c r="F102" i="7"/>
  <c r="F94" i="7"/>
  <c r="F93" i="7"/>
  <c r="F92" i="7"/>
  <c r="F91" i="7"/>
  <c r="F90" i="7"/>
  <c r="F89" i="7"/>
  <c r="F88" i="7"/>
  <c r="F87" i="7"/>
  <c r="F86" i="7"/>
  <c r="F78" i="7"/>
  <c r="F77" i="7"/>
  <c r="F76" i="7"/>
  <c r="F75" i="7"/>
  <c r="F74" i="7"/>
  <c r="F73" i="7"/>
  <c r="F72" i="7"/>
  <c r="F71" i="7"/>
  <c r="F70" i="7"/>
  <c r="F59" i="7"/>
  <c r="F60" i="7"/>
  <c r="F61" i="7"/>
  <c r="F62" i="7"/>
  <c r="F58" i="7"/>
  <c r="F57" i="7"/>
  <c r="F56" i="7"/>
  <c r="F55" i="7"/>
  <c r="F54" i="7"/>
  <c r="F53" i="7"/>
  <c r="F52" i="7"/>
  <c r="F42" i="7"/>
  <c r="F43" i="7"/>
  <c r="F44" i="7"/>
  <c r="F45" i="7"/>
  <c r="F41" i="7"/>
  <c r="F40" i="7"/>
  <c r="F39" i="7"/>
  <c r="F38" i="7"/>
  <c r="F37" i="7"/>
  <c r="F36" i="7"/>
  <c r="F35" i="7"/>
  <c r="F26" i="7"/>
  <c r="F27" i="7"/>
  <c r="F25" i="7"/>
  <c r="F24" i="7"/>
  <c r="F23" i="7"/>
  <c r="F22" i="7"/>
  <c r="F21" i="7"/>
  <c r="F20" i="7"/>
  <c r="F14" i="7"/>
  <c r="F13" i="7"/>
  <c r="F12" i="7"/>
  <c r="F11" i="7"/>
  <c r="F10" i="7"/>
  <c r="F9" i="7"/>
  <c r="F8" i="7"/>
  <c r="F7" i="7"/>
  <c r="F296" i="6"/>
  <c r="F297" i="6"/>
  <c r="F298" i="6"/>
  <c r="F299" i="6"/>
  <c r="F300" i="6"/>
  <c r="F295" i="6"/>
  <c r="F294" i="6"/>
  <c r="F293" i="6"/>
  <c r="F292" i="6"/>
  <c r="F291" i="6"/>
  <c r="F290" i="6"/>
  <c r="F289" i="6"/>
  <c r="F288" i="6"/>
  <c r="F287" i="6"/>
  <c r="F275" i="6"/>
  <c r="F276" i="6"/>
  <c r="F277" i="6"/>
  <c r="F278" i="6"/>
  <c r="F279" i="6"/>
  <c r="F280" i="6"/>
  <c r="F274" i="6"/>
  <c r="F273" i="6"/>
  <c r="F272" i="6"/>
  <c r="F271" i="6"/>
  <c r="F270" i="6"/>
  <c r="F269" i="6"/>
  <c r="F268" i="6"/>
  <c r="F267" i="6"/>
  <c r="F257" i="6"/>
  <c r="F256" i="6"/>
  <c r="F255" i="6"/>
  <c r="F254" i="6"/>
  <c r="F253" i="6"/>
  <c r="F252" i="6"/>
  <c r="F251" i="6"/>
  <c r="F250" i="6"/>
  <c r="F241" i="6"/>
  <c r="F240" i="6"/>
  <c r="F239" i="6"/>
  <c r="F238" i="6"/>
  <c r="F237" i="6"/>
  <c r="F236" i="6"/>
  <c r="F235" i="6"/>
  <c r="F234" i="6"/>
  <c r="F225" i="6"/>
  <c r="F224" i="6"/>
  <c r="F223" i="6"/>
  <c r="F222" i="6"/>
  <c r="F221" i="6"/>
  <c r="F220" i="6"/>
  <c r="F219" i="6"/>
  <c r="F218" i="6"/>
  <c r="F212" i="6"/>
  <c r="F211" i="6"/>
  <c r="F210" i="6"/>
  <c r="F209" i="6"/>
  <c r="F208" i="6"/>
  <c r="F207" i="6"/>
  <c r="F206" i="6"/>
  <c r="F205" i="6"/>
  <c r="F204" i="6"/>
  <c r="F196" i="6"/>
  <c r="F195" i="6"/>
  <c r="F194" i="6"/>
  <c r="F193" i="6"/>
  <c r="F192" i="6"/>
  <c r="F191" i="6"/>
  <c r="F190" i="6"/>
  <c r="F189" i="6"/>
  <c r="F188" i="6"/>
  <c r="F180" i="6"/>
  <c r="F179" i="6"/>
  <c r="F178" i="6"/>
  <c r="F177" i="6"/>
  <c r="F176" i="6"/>
  <c r="F175" i="6"/>
  <c r="F174" i="6"/>
  <c r="F173" i="6"/>
  <c r="F172" i="6"/>
  <c r="F163" i="6"/>
  <c r="F162" i="6"/>
  <c r="F161" i="6"/>
  <c r="F160" i="6"/>
  <c r="F159" i="6"/>
  <c r="F158" i="6"/>
  <c r="F157" i="6"/>
  <c r="F156" i="6"/>
  <c r="F155" i="6"/>
  <c r="F147" i="6"/>
  <c r="F146" i="6"/>
  <c r="F145" i="6"/>
  <c r="F144" i="6"/>
  <c r="F143" i="6"/>
  <c r="F142" i="6"/>
  <c r="F141" i="6"/>
  <c r="F140" i="6"/>
  <c r="F139" i="6"/>
  <c r="F129" i="6"/>
  <c r="F130" i="6"/>
  <c r="F131" i="6"/>
  <c r="F128" i="6"/>
  <c r="F127" i="6"/>
  <c r="F126" i="6"/>
  <c r="F125" i="6"/>
  <c r="F124" i="6"/>
  <c r="F123" i="6"/>
  <c r="F122" i="6"/>
  <c r="F112" i="6"/>
  <c r="F111" i="6"/>
  <c r="F110" i="6"/>
  <c r="F109" i="6"/>
  <c r="F108" i="6"/>
  <c r="F107" i="6"/>
  <c r="F106" i="6"/>
  <c r="F95" i="6"/>
  <c r="F94" i="6"/>
  <c r="F93" i="6"/>
  <c r="F92" i="6"/>
  <c r="F91" i="6"/>
  <c r="F90" i="6"/>
  <c r="F89" i="6"/>
  <c r="F79" i="6"/>
  <c r="F80" i="6"/>
  <c r="F81" i="6"/>
  <c r="F78" i="6"/>
  <c r="F77" i="6"/>
  <c r="F76" i="6"/>
  <c r="F75" i="6"/>
  <c r="F74" i="6"/>
  <c r="F73" i="6"/>
  <c r="F64" i="6"/>
  <c r="F61" i="6"/>
  <c r="F62" i="6"/>
  <c r="F63" i="6"/>
  <c r="F60" i="6"/>
  <c r="F59" i="6"/>
  <c r="F58" i="6"/>
  <c r="F57" i="6"/>
  <c r="F56" i="6"/>
  <c r="F55" i="6"/>
  <c r="F45" i="6"/>
  <c r="F46" i="6"/>
  <c r="F47" i="6"/>
  <c r="F44" i="6"/>
  <c r="F43" i="6"/>
  <c r="F42" i="6"/>
  <c r="F41" i="6"/>
  <c r="F40" i="6"/>
  <c r="F39" i="6"/>
  <c r="F38" i="6"/>
  <c r="F37" i="6"/>
  <c r="F28" i="6"/>
  <c r="F27" i="6"/>
  <c r="F26" i="6"/>
  <c r="F25" i="6"/>
  <c r="F24" i="6"/>
  <c r="F23" i="6"/>
  <c r="F22" i="6"/>
  <c r="F21" i="6"/>
  <c r="F13" i="6"/>
  <c r="F14" i="6"/>
  <c r="F12" i="6"/>
  <c r="F11" i="6"/>
  <c r="F10" i="6"/>
  <c r="F9" i="6"/>
  <c r="F8" i="6"/>
  <c r="F7" i="6"/>
  <c r="F250" i="3"/>
  <c r="F251" i="3"/>
  <c r="F249" i="3"/>
  <c r="F248" i="3"/>
  <c r="F247" i="3"/>
  <c r="F246" i="3"/>
  <c r="F238" i="3"/>
  <c r="F237" i="3"/>
  <c r="F236" i="3"/>
  <c r="F235" i="3"/>
  <c r="F234" i="3"/>
  <c r="F225" i="3"/>
  <c r="F226" i="3"/>
  <c r="F224" i="3"/>
  <c r="F223" i="3"/>
  <c r="F222" i="3"/>
  <c r="F221" i="3"/>
  <c r="F220" i="3"/>
  <c r="F219" i="3"/>
  <c r="F218" i="3"/>
  <c r="F217" i="3"/>
  <c r="F210" i="3"/>
  <c r="F209" i="3"/>
  <c r="F208" i="3"/>
  <c r="F207" i="3"/>
  <c r="F206" i="3"/>
  <c r="F205" i="3"/>
  <c r="F204" i="3"/>
  <c r="F203" i="3"/>
  <c r="F196" i="3"/>
  <c r="F195" i="3"/>
  <c r="F194" i="3"/>
  <c r="F193" i="3"/>
  <c r="F192" i="3"/>
  <c r="F191" i="3"/>
  <c r="F190" i="3"/>
  <c r="F184" i="3"/>
  <c r="F183" i="3"/>
  <c r="F182" i="3"/>
  <c r="F181" i="3"/>
  <c r="F180" i="3"/>
  <c r="F179" i="3"/>
  <c r="F178" i="3"/>
  <c r="F177" i="3"/>
  <c r="F168" i="3"/>
  <c r="F167" i="3"/>
  <c r="F166" i="3"/>
  <c r="F165" i="3"/>
  <c r="F164" i="3"/>
  <c r="F163" i="3"/>
  <c r="F162" i="3"/>
  <c r="F161" i="3"/>
  <c r="F154" i="3"/>
  <c r="F155" i="3"/>
  <c r="F153" i="3"/>
  <c r="F152" i="3"/>
  <c r="F151" i="3"/>
  <c r="F150" i="3"/>
  <c r="F149" i="3"/>
  <c r="F148" i="3"/>
  <c r="F147" i="3"/>
  <c r="F135" i="3"/>
  <c r="F134" i="3"/>
  <c r="F133" i="3"/>
  <c r="F132" i="3"/>
  <c r="F131" i="3"/>
  <c r="F130" i="3"/>
  <c r="F129" i="3"/>
  <c r="F122" i="3"/>
  <c r="F121" i="3"/>
  <c r="F120" i="3"/>
  <c r="F119" i="3"/>
  <c r="F118" i="3"/>
  <c r="F117" i="3"/>
  <c r="F116" i="3"/>
  <c r="F115" i="3"/>
  <c r="F106" i="3"/>
  <c r="F105" i="3"/>
  <c r="F104" i="3"/>
  <c r="F103" i="3"/>
  <c r="F102" i="3"/>
  <c r="F101" i="3"/>
  <c r="F100" i="3"/>
  <c r="F91" i="3"/>
  <c r="F92" i="3"/>
  <c r="F93" i="3"/>
  <c r="F94" i="3"/>
  <c r="F90" i="3"/>
  <c r="F89" i="3"/>
  <c r="F88" i="3"/>
  <c r="F87" i="3"/>
  <c r="F86" i="3"/>
  <c r="F78" i="3"/>
  <c r="F77" i="3"/>
  <c r="F76" i="3"/>
  <c r="F75" i="3"/>
  <c r="F74" i="3"/>
  <c r="F68" i="3"/>
  <c r="F67" i="3"/>
  <c r="F66" i="3"/>
  <c r="F65" i="3"/>
  <c r="F64" i="3"/>
  <c r="F56" i="3"/>
  <c r="F55" i="3"/>
  <c r="F54" i="3"/>
  <c r="F53" i="3"/>
  <c r="F52" i="3"/>
  <c r="F51" i="3"/>
  <c r="F50" i="3"/>
  <c r="F49" i="3"/>
  <c r="F42" i="3"/>
  <c r="F41" i="3"/>
  <c r="F40" i="3"/>
  <c r="F39" i="3"/>
  <c r="F38" i="3"/>
  <c r="F29" i="3"/>
  <c r="F28" i="3"/>
  <c r="F27" i="3"/>
  <c r="F26" i="3"/>
  <c r="F25" i="3"/>
  <c r="F23" i="3"/>
  <c r="F22" i="3"/>
  <c r="F21" i="3"/>
  <c r="F15" i="3"/>
  <c r="F14" i="3"/>
  <c r="F13" i="3"/>
  <c r="F12" i="3"/>
  <c r="F11" i="3"/>
  <c r="F10" i="3"/>
  <c r="F9" i="3"/>
  <c r="F8" i="3"/>
  <c r="F264" i="4"/>
  <c r="F263" i="4"/>
  <c r="F261" i="4"/>
  <c r="F260" i="4"/>
  <c r="F259" i="4"/>
  <c r="F258" i="4"/>
  <c r="F257" i="4"/>
  <c r="F243" i="4"/>
  <c r="F242" i="4"/>
  <c r="F241" i="4"/>
  <c r="F240" i="4"/>
  <c r="F239" i="4"/>
  <c r="F238" i="4"/>
  <c r="F237" i="4"/>
  <c r="F236" i="4"/>
  <c r="F228" i="4"/>
  <c r="F227" i="4"/>
  <c r="F226" i="4"/>
  <c r="F225" i="4"/>
  <c r="F224" i="4"/>
  <c r="F223" i="4"/>
  <c r="F222" i="4"/>
  <c r="F221" i="4"/>
  <c r="F214" i="4"/>
  <c r="F213" i="4"/>
  <c r="F212" i="4"/>
  <c r="F211" i="4"/>
  <c r="F210" i="4"/>
  <c r="F209" i="4"/>
  <c r="F208" i="4"/>
  <c r="F207" i="4"/>
  <c r="F201" i="4"/>
  <c r="F200" i="4"/>
  <c r="F199" i="4"/>
  <c r="F198" i="4"/>
  <c r="F197" i="4"/>
  <c r="F196" i="4"/>
  <c r="F195" i="4"/>
  <c r="F185" i="4"/>
  <c r="F186" i="4"/>
  <c r="F187" i="4"/>
  <c r="F184" i="4"/>
  <c r="F183" i="4"/>
  <c r="F182" i="4"/>
  <c r="F181" i="4"/>
  <c r="F180" i="4"/>
  <c r="F179" i="4"/>
  <c r="F173" i="4"/>
  <c r="F172" i="4"/>
  <c r="F171" i="4"/>
  <c r="F169" i="4"/>
  <c r="F167" i="4"/>
  <c r="F166" i="4"/>
  <c r="F155" i="4"/>
  <c r="F154" i="4"/>
  <c r="F153" i="4"/>
  <c r="F152" i="4"/>
  <c r="F151" i="4"/>
  <c r="F150" i="4"/>
  <c r="F141" i="4"/>
  <c r="F140" i="4"/>
  <c r="F139" i="4"/>
  <c r="F138" i="4"/>
  <c r="F137" i="4"/>
  <c r="F136" i="4"/>
  <c r="F125" i="4"/>
  <c r="F124" i="4"/>
  <c r="F123" i="4"/>
  <c r="F122" i="4"/>
  <c r="F121" i="4"/>
  <c r="F120" i="4"/>
  <c r="F110" i="4"/>
  <c r="F109" i="4"/>
  <c r="F108" i="4"/>
  <c r="F107" i="4"/>
  <c r="F106" i="4"/>
  <c r="F105" i="4"/>
  <c r="F98" i="4"/>
  <c r="F97" i="4"/>
  <c r="F96" i="4"/>
  <c r="F95" i="4"/>
  <c r="F94" i="4"/>
  <c r="F93" i="4"/>
  <c r="F87" i="4"/>
  <c r="F86" i="4"/>
  <c r="F85" i="4"/>
  <c r="F84" i="4"/>
  <c r="F83" i="4"/>
  <c r="F82" i="4"/>
  <c r="F74" i="4"/>
  <c r="F73" i="4"/>
  <c r="F72" i="4"/>
  <c r="F71" i="4"/>
  <c r="F70" i="4"/>
  <c r="F69" i="4"/>
  <c r="F60" i="4"/>
  <c r="F61" i="4"/>
  <c r="F59" i="4"/>
  <c r="F58" i="4"/>
  <c r="F57" i="4"/>
  <c r="F56" i="4"/>
  <c r="F55" i="4"/>
  <c r="F47" i="4"/>
  <c r="F46" i="4"/>
  <c r="F45" i="4"/>
  <c r="F44" i="4"/>
  <c r="F43" i="4"/>
  <c r="F36" i="4"/>
  <c r="F35" i="4"/>
  <c r="F34" i="4"/>
  <c r="F33" i="4"/>
  <c r="F32" i="4"/>
  <c r="F25" i="4"/>
  <c r="F24" i="4"/>
  <c r="F23" i="4"/>
  <c r="F22" i="4"/>
  <c r="F21" i="4"/>
  <c r="F20" i="4"/>
  <c r="F14" i="4"/>
  <c r="F13" i="4"/>
  <c r="F12" i="4"/>
  <c r="F11" i="4"/>
  <c r="F10" i="4"/>
  <c r="F9" i="4"/>
  <c r="F8" i="4"/>
  <c r="F7" i="4"/>
  <c r="F237" i="2"/>
  <c r="F236" i="2"/>
  <c r="F235" i="2"/>
  <c r="F234" i="2"/>
  <c r="F233" i="2"/>
  <c r="F232" i="2"/>
  <c r="F231" i="2"/>
  <c r="F230" i="2"/>
  <c r="F224" i="2"/>
  <c r="F222" i="2"/>
  <c r="F221" i="2"/>
  <c r="F220" i="2"/>
  <c r="F219" i="2"/>
  <c r="F218" i="2"/>
  <c r="F217" i="2"/>
  <c r="F207" i="2"/>
  <c r="F206" i="2"/>
  <c r="F205" i="2"/>
  <c r="F204" i="2"/>
  <c r="F203" i="2"/>
  <c r="F202" i="2"/>
  <c r="F201" i="2"/>
  <c r="F200" i="2"/>
  <c r="F192" i="2"/>
  <c r="F191" i="2"/>
  <c r="F190" i="2"/>
  <c r="F189" i="2"/>
  <c r="F188" i="2"/>
  <c r="F187" i="2"/>
  <c r="F186" i="2"/>
  <c r="F185" i="2"/>
  <c r="F176" i="2"/>
  <c r="F175" i="2"/>
  <c r="F174" i="2"/>
  <c r="F173" i="2"/>
  <c r="F172" i="2"/>
  <c r="F171" i="2"/>
  <c r="F170" i="2"/>
  <c r="F169" i="2"/>
  <c r="F161" i="2"/>
  <c r="F160" i="2"/>
  <c r="F159" i="2"/>
  <c r="F158" i="2"/>
  <c r="F157" i="2"/>
  <c r="F156" i="2"/>
  <c r="F155" i="2"/>
  <c r="F154" i="2"/>
  <c r="F146" i="2"/>
  <c r="F145" i="2"/>
  <c r="F144" i="2"/>
  <c r="F143" i="2"/>
  <c r="F142" i="2"/>
  <c r="F141" i="2"/>
  <c r="F135" i="2"/>
  <c r="F134" i="2"/>
  <c r="F133" i="2"/>
  <c r="F132" i="2"/>
  <c r="F131" i="2"/>
  <c r="F123" i="2"/>
  <c r="F122" i="2"/>
  <c r="F121" i="2"/>
  <c r="F120" i="2"/>
  <c r="F119" i="2"/>
  <c r="F118" i="2"/>
  <c r="F117" i="2"/>
  <c r="F116" i="2"/>
  <c r="F115" i="2"/>
  <c r="F114" i="2"/>
  <c r="F108" i="2"/>
  <c r="F107" i="2"/>
  <c r="F106" i="2"/>
  <c r="F105" i="2"/>
  <c r="F104" i="2"/>
  <c r="F103" i="2"/>
  <c r="F102" i="2"/>
  <c r="F101" i="2"/>
  <c r="F100" i="2"/>
  <c r="F99" i="2"/>
  <c r="F92" i="2"/>
  <c r="F91" i="2"/>
  <c r="F90" i="2"/>
  <c r="F89" i="2"/>
  <c r="F87" i="2"/>
  <c r="F81" i="2"/>
  <c r="F80" i="2"/>
  <c r="F79" i="2"/>
  <c r="F78" i="2"/>
  <c r="F77" i="2"/>
  <c r="F76" i="2"/>
  <c r="F75" i="2"/>
  <c r="F74" i="2"/>
  <c r="F73" i="2"/>
  <c r="F66" i="2"/>
  <c r="F65" i="2"/>
  <c r="F64" i="2"/>
  <c r="F63" i="2"/>
  <c r="F62" i="2"/>
  <c r="F61" i="2"/>
  <c r="F60" i="2"/>
  <c r="F59" i="2"/>
  <c r="F58" i="2"/>
  <c r="F57" i="2"/>
  <c r="F51" i="2"/>
  <c r="F50" i="2"/>
  <c r="F49" i="2"/>
  <c r="F48" i="2"/>
  <c r="F47" i="2"/>
  <c r="F46" i="2"/>
  <c r="F45" i="2"/>
  <c r="F44" i="2"/>
  <c r="F43" i="2"/>
  <c r="F42" i="2"/>
  <c r="F35" i="2"/>
  <c r="F34" i="2"/>
  <c r="F33" i="2"/>
  <c r="F32" i="2"/>
  <c r="F31" i="2"/>
  <c r="F30" i="2"/>
  <c r="F29" i="2"/>
  <c r="F28" i="2"/>
  <c r="F27" i="2"/>
  <c r="F26" i="2"/>
  <c r="F15" i="2"/>
  <c r="F16" i="2"/>
  <c r="F17" i="2"/>
  <c r="F18" i="2"/>
  <c r="F14" i="2"/>
  <c r="F13" i="2"/>
  <c r="F12" i="2"/>
  <c r="F11" i="2"/>
  <c r="F10" i="2"/>
  <c r="F9" i="2"/>
  <c r="F8" i="2"/>
  <c r="F7" i="2"/>
  <c r="F404" i="1"/>
  <c r="F403" i="1"/>
  <c r="F402" i="1"/>
  <c r="F401" i="1"/>
  <c r="F400" i="1"/>
  <c r="F399" i="1"/>
  <c r="F398" i="1"/>
  <c r="F397" i="1"/>
  <c r="F382" i="1"/>
  <c r="F381" i="1"/>
  <c r="F380" i="1"/>
  <c r="F379" i="1"/>
  <c r="F378" i="1"/>
  <c r="F377" i="1"/>
  <c r="F376" i="1"/>
  <c r="F361" i="1"/>
  <c r="F360" i="1"/>
  <c r="F359" i="1"/>
  <c r="F358" i="1"/>
  <c r="F357" i="1"/>
  <c r="F356" i="1"/>
  <c r="F355" i="1"/>
  <c r="F349" i="1"/>
  <c r="F348" i="1"/>
  <c r="F341" i="1"/>
  <c r="F340" i="1"/>
  <c r="F339" i="1"/>
  <c r="F338" i="1"/>
  <c r="F337" i="1"/>
  <c r="F330" i="1"/>
  <c r="F329" i="1"/>
  <c r="F322" i="1"/>
  <c r="F321" i="1"/>
  <c r="F320" i="1"/>
  <c r="F319" i="1"/>
  <c r="F318" i="1"/>
  <c r="F317" i="1"/>
  <c r="F311" i="1"/>
  <c r="F310" i="1"/>
  <c r="F306" i="1"/>
  <c r="F305" i="1"/>
  <c r="F304" i="1"/>
  <c r="F303" i="1"/>
  <c r="F302" i="1"/>
  <c r="F301" i="1"/>
  <c r="F292" i="1"/>
  <c r="F287" i="1"/>
  <c r="F286" i="1"/>
  <c r="F285" i="1"/>
  <c r="F284" i="1"/>
  <c r="F283" i="1"/>
  <c r="F282" i="1"/>
  <c r="F281" i="1"/>
  <c r="F268" i="1"/>
  <c r="F267" i="1"/>
  <c r="F266" i="1"/>
  <c r="F265" i="1"/>
  <c r="F264" i="1"/>
  <c r="F263" i="1"/>
  <c r="F262" i="1"/>
  <c r="F261" i="1"/>
  <c r="F254" i="1"/>
  <c r="F253" i="1"/>
  <c r="F245" i="1"/>
  <c r="F244" i="1"/>
  <c r="F243" i="1"/>
  <c r="F242" i="1"/>
  <c r="F241" i="1"/>
  <c r="F227" i="1"/>
  <c r="F226" i="1"/>
  <c r="F225" i="1"/>
  <c r="F224" i="1"/>
  <c r="F223" i="1"/>
  <c r="F222" i="1"/>
  <c r="F221" i="1"/>
  <c r="F220" i="1"/>
  <c r="F205" i="1"/>
  <c r="F204" i="1"/>
  <c r="F203" i="1"/>
  <c r="F202" i="1"/>
  <c r="F201" i="1"/>
  <c r="F200" i="1"/>
  <c r="F199" i="1"/>
  <c r="F198" i="1"/>
  <c r="F157" i="1"/>
  <c r="F142" i="1"/>
  <c r="F141" i="1"/>
  <c r="F139" i="1"/>
  <c r="F138" i="1"/>
  <c r="F137" i="1"/>
  <c r="F136" i="1"/>
  <c r="F129" i="1"/>
  <c r="F128" i="1"/>
  <c r="F127" i="1"/>
  <c r="F117" i="1"/>
  <c r="F116" i="1"/>
  <c r="F115" i="1"/>
  <c r="F114" i="1"/>
  <c r="F107" i="1"/>
  <c r="F99" i="1"/>
  <c r="F98" i="1"/>
  <c r="F97" i="1"/>
  <c r="F96" i="1"/>
  <c r="F95" i="1"/>
  <c r="F94" i="1"/>
  <c r="F77" i="1"/>
  <c r="F76" i="1"/>
  <c r="F74" i="1"/>
  <c r="F73" i="1"/>
  <c r="F72" i="1"/>
  <c r="F70" i="1"/>
  <c r="F55" i="1"/>
  <c r="F54" i="1"/>
  <c r="F51" i="1"/>
  <c r="F32" i="1"/>
  <c r="F31" i="1"/>
  <c r="F30" i="1"/>
  <c r="F29" i="1"/>
  <c r="F28" i="1"/>
  <c r="F27" i="1"/>
  <c r="F8" i="1"/>
  <c r="F9" i="1"/>
  <c r="F10" i="1"/>
  <c r="F11" i="1"/>
  <c r="F7" i="1"/>
  <c r="C115" i="11"/>
  <c r="C1" i="11"/>
  <c r="D17" i="14"/>
  <c r="D27" i="14"/>
  <c r="D38" i="14"/>
  <c r="D47" i="14"/>
  <c r="D57" i="14"/>
  <c r="D67" i="14"/>
  <c r="D77" i="14"/>
  <c r="D87" i="14"/>
  <c r="D97" i="14"/>
  <c r="D107" i="14"/>
  <c r="D117" i="14"/>
  <c r="D16" i="13"/>
  <c r="D27" i="13"/>
  <c r="D38" i="13"/>
  <c r="D49" i="13"/>
  <c r="D59" i="13"/>
  <c r="D70" i="13"/>
  <c r="D81" i="13"/>
  <c r="D92" i="13"/>
  <c r="D103" i="13"/>
  <c r="D114" i="13"/>
  <c r="D21" i="10"/>
  <c r="D53" i="10"/>
  <c r="D82" i="10"/>
  <c r="D113" i="10"/>
  <c r="D159" i="10"/>
  <c r="D198" i="10"/>
  <c r="D46" i="9"/>
  <c r="D81" i="9"/>
  <c r="D112" i="9"/>
  <c r="D151" i="9"/>
  <c r="D188" i="9"/>
  <c r="D211" i="9"/>
  <c r="D242" i="9"/>
  <c r="D273" i="9"/>
  <c r="D310" i="9"/>
  <c r="D341" i="9"/>
  <c r="D24" i="5"/>
  <c r="D53" i="5"/>
  <c r="D88" i="5"/>
  <c r="D119" i="5"/>
  <c r="D150" i="5"/>
  <c r="D182" i="5"/>
  <c r="D206" i="5"/>
  <c r="D234" i="5"/>
  <c r="D263" i="5"/>
  <c r="D290" i="5"/>
  <c r="D314" i="5"/>
  <c r="D337" i="5"/>
  <c r="D367" i="5"/>
  <c r="D37" i="8"/>
  <c r="D58" i="8"/>
  <c r="D87" i="8"/>
  <c r="D105" i="8"/>
  <c r="D128" i="8"/>
  <c r="O213" i="7"/>
  <c r="D33" i="7"/>
  <c r="D68" i="7"/>
  <c r="D100" i="7"/>
  <c r="D131" i="7"/>
  <c r="D162" i="7"/>
  <c r="D199" i="7"/>
  <c r="D214" i="7"/>
  <c r="D35" i="6"/>
  <c r="D71" i="6"/>
  <c r="D104" i="6"/>
  <c r="D137" i="6"/>
  <c r="D170" i="6"/>
  <c r="D202" i="6"/>
  <c r="D232" i="6"/>
  <c r="D265" i="6"/>
  <c r="O75" i="14" l="1"/>
  <c r="N75" i="14"/>
  <c r="M75" i="14"/>
  <c r="O85" i="14"/>
  <c r="N85" i="14"/>
  <c r="M85" i="14"/>
  <c r="N95" i="14"/>
  <c r="O14" i="13"/>
  <c r="N14" i="13"/>
  <c r="M14" i="13"/>
  <c r="O57" i="13"/>
  <c r="N57" i="13"/>
  <c r="M57" i="13"/>
  <c r="N50" i="5"/>
  <c r="O124" i="8"/>
  <c r="N124" i="8"/>
  <c r="M124" i="8"/>
  <c r="O114" i="8"/>
  <c r="N114" i="8"/>
  <c r="M114" i="8"/>
  <c r="O247" i="4"/>
  <c r="N247" i="4"/>
  <c r="M247" i="4"/>
  <c r="O232" i="4"/>
  <c r="N232" i="4"/>
  <c r="M232" i="4"/>
  <c r="O216" i="4"/>
  <c r="N216" i="4"/>
  <c r="M216" i="4"/>
  <c r="O203" i="4"/>
  <c r="N203" i="4"/>
  <c r="M203" i="4"/>
  <c r="O190" i="4"/>
  <c r="N190" i="4"/>
  <c r="M190" i="4"/>
  <c r="O175" i="4"/>
  <c r="N175" i="4"/>
  <c r="M175" i="4"/>
  <c r="O161" i="4"/>
  <c r="N161" i="4"/>
  <c r="M161" i="4"/>
  <c r="O146" i="4"/>
  <c r="N146" i="4"/>
  <c r="M146" i="4"/>
  <c r="D36" i="3" l="1"/>
  <c r="D62" i="3"/>
  <c r="D84" i="3"/>
  <c r="D113" i="3"/>
  <c r="D145" i="3"/>
  <c r="D175" i="3"/>
  <c r="D201" i="3"/>
  <c r="D232" i="3"/>
  <c r="D30" i="4"/>
  <c r="D53" i="4"/>
  <c r="D80" i="4"/>
  <c r="D103" i="4"/>
  <c r="D134" i="4"/>
  <c r="D164" i="4"/>
  <c r="D193" i="4"/>
  <c r="D219" i="4"/>
  <c r="D253" i="4"/>
  <c r="D40" i="2"/>
  <c r="D71" i="2"/>
  <c r="D97" i="2"/>
  <c r="D129" i="2"/>
  <c r="D152" i="2"/>
  <c r="D183" i="2"/>
  <c r="D215" i="2"/>
  <c r="D47" i="1"/>
  <c r="D92" i="1"/>
  <c r="D134" i="1"/>
  <c r="D177" i="1"/>
  <c r="D218" i="1"/>
  <c r="D259" i="1"/>
  <c r="D299" i="1"/>
  <c r="D335" i="1"/>
  <c r="D374" i="1"/>
  <c r="D35" i="12"/>
  <c r="D240" i="10"/>
  <c r="D372" i="9"/>
  <c r="D412" i="5"/>
  <c r="D245" i="7"/>
  <c r="D307" i="6"/>
  <c r="D260" i="3"/>
  <c r="D273" i="4"/>
  <c r="D243" i="2"/>
  <c r="D418" i="1"/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M215" i="10"/>
  <c r="M216" i="10" s="1"/>
  <c r="N215" i="10"/>
  <c r="N216" i="10" s="1"/>
  <c r="O215" i="10"/>
  <c r="O216" i="10" s="1"/>
  <c r="P215" i="10"/>
  <c r="M162" i="5"/>
  <c r="M163" i="5" s="1"/>
  <c r="N162" i="5"/>
  <c r="N163" i="5" s="1"/>
  <c r="O162" i="5"/>
  <c r="O163" i="5" s="1"/>
  <c r="P162" i="5"/>
  <c r="M72" i="8"/>
  <c r="M73" i="8" s="1"/>
  <c r="P183" i="6"/>
  <c r="O183" i="6"/>
  <c r="O184" i="6" s="1"/>
  <c r="N183" i="6"/>
  <c r="N184" i="6" s="1"/>
  <c r="M183" i="6"/>
  <c r="M184" i="6" s="1"/>
  <c r="M14" i="14"/>
  <c r="M15" i="14" s="1"/>
  <c r="M35" i="14"/>
  <c r="M36" i="14" s="1"/>
  <c r="M94" i="14"/>
  <c r="M95" i="14" s="1"/>
  <c r="P6" i="14"/>
  <c r="P18" i="14"/>
  <c r="P28" i="14"/>
  <c r="P39" i="14"/>
  <c r="P44" i="14" s="1"/>
  <c r="P48" i="14"/>
  <c r="P54" i="14" s="1"/>
  <c r="P58" i="14"/>
  <c r="P68" i="14"/>
  <c r="P78" i="14"/>
  <c r="P88" i="14"/>
  <c r="P98" i="14"/>
  <c r="P104" i="14" s="1"/>
  <c r="P108" i="14"/>
  <c r="P114" i="14" s="1"/>
  <c r="P126" i="13"/>
  <c r="P115" i="13"/>
  <c r="P104" i="13"/>
  <c r="P93" i="13"/>
  <c r="P82" i="13"/>
  <c r="P71" i="13"/>
  <c r="P60" i="13"/>
  <c r="P50" i="13"/>
  <c r="P39" i="13"/>
  <c r="P28" i="13"/>
  <c r="P17" i="13"/>
  <c r="P6" i="13"/>
  <c r="P21" i="12"/>
  <c r="P6" i="12"/>
  <c r="P219" i="10"/>
  <c r="P199" i="10"/>
  <c r="P179" i="10"/>
  <c r="P160" i="10"/>
  <c r="P134" i="10"/>
  <c r="P114" i="10"/>
  <c r="P98" i="10"/>
  <c r="P83" i="10"/>
  <c r="P68" i="10"/>
  <c r="P54" i="10"/>
  <c r="P37" i="10"/>
  <c r="P22" i="10"/>
  <c r="P6" i="10"/>
  <c r="P356" i="9"/>
  <c r="P342" i="9"/>
  <c r="P330" i="9"/>
  <c r="P311" i="9"/>
  <c r="P291" i="9"/>
  <c r="P274" i="9"/>
  <c r="P258" i="9"/>
  <c r="P243" i="9"/>
  <c r="P227" i="9"/>
  <c r="P212" i="9"/>
  <c r="P201" i="9"/>
  <c r="P189" i="9"/>
  <c r="P171" i="9"/>
  <c r="P152" i="9"/>
  <c r="P132" i="9"/>
  <c r="P113" i="9"/>
  <c r="P97" i="9"/>
  <c r="P82" i="9"/>
  <c r="P66" i="9"/>
  <c r="P47" i="9"/>
  <c r="P27" i="9"/>
  <c r="P6" i="9"/>
  <c r="P387" i="5"/>
  <c r="P368" i="5"/>
  <c r="P353" i="5"/>
  <c r="P338" i="5"/>
  <c r="P326" i="5"/>
  <c r="P315" i="5"/>
  <c r="P303" i="5"/>
  <c r="P291" i="5"/>
  <c r="P279" i="5"/>
  <c r="P264" i="5"/>
  <c r="P249" i="5"/>
  <c r="P235" i="5"/>
  <c r="P221" i="5"/>
  <c r="P207" i="5"/>
  <c r="P194" i="5"/>
  <c r="P183" i="5"/>
  <c r="P166" i="5"/>
  <c r="P151" i="5"/>
  <c r="P135" i="5"/>
  <c r="P120" i="5"/>
  <c r="P104" i="5"/>
  <c r="P89" i="5"/>
  <c r="P71" i="5"/>
  <c r="P54" i="5"/>
  <c r="P40" i="5"/>
  <c r="P25" i="5"/>
  <c r="P6" i="5"/>
  <c r="P21" i="5"/>
  <c r="O21" i="5"/>
  <c r="O22" i="5" s="1"/>
  <c r="N21" i="5"/>
  <c r="N22" i="5" s="1"/>
  <c r="M21" i="5"/>
  <c r="M22" i="5" s="1"/>
  <c r="P116" i="8"/>
  <c r="P106" i="8"/>
  <c r="P96" i="8"/>
  <c r="P88" i="8"/>
  <c r="P59" i="8"/>
  <c r="P76" i="8"/>
  <c r="P48" i="8"/>
  <c r="P38" i="8"/>
  <c r="P22" i="8"/>
  <c r="P6" i="8"/>
  <c r="P230" i="7"/>
  <c r="P215" i="7"/>
  <c r="P200" i="7"/>
  <c r="P180" i="7"/>
  <c r="P163" i="7"/>
  <c r="P147" i="7"/>
  <c r="P132" i="7"/>
  <c r="P116" i="7"/>
  <c r="P101" i="7"/>
  <c r="P85" i="7"/>
  <c r="P69" i="7"/>
  <c r="P51" i="7"/>
  <c r="P34" i="7"/>
  <c r="P19" i="7"/>
  <c r="P6" i="7"/>
  <c r="P96" i="7"/>
  <c r="O96" i="7"/>
  <c r="O97" i="7" s="1"/>
  <c r="N96" i="7"/>
  <c r="N97" i="7" s="1"/>
  <c r="M96" i="7"/>
  <c r="M97" i="7" s="1"/>
  <c r="P81" i="7"/>
  <c r="O81" i="7"/>
  <c r="O82" i="7" s="1"/>
  <c r="N81" i="7"/>
  <c r="N82" i="7" s="1"/>
  <c r="M81" i="7"/>
  <c r="M82" i="7" s="1"/>
  <c r="P47" i="7"/>
  <c r="O47" i="7"/>
  <c r="O48" i="7" s="1"/>
  <c r="N47" i="7"/>
  <c r="N48" i="7" s="1"/>
  <c r="M47" i="7"/>
  <c r="M48" i="7" s="1"/>
  <c r="P143" i="7"/>
  <c r="M143" i="7"/>
  <c r="M144" i="7" s="1"/>
  <c r="N143" i="7"/>
  <c r="N144" i="7" s="1"/>
  <c r="O143" i="7"/>
  <c r="O144" i="7" s="1"/>
  <c r="M112" i="7"/>
  <c r="M113" i="7" s="1"/>
  <c r="P112" i="7"/>
  <c r="O112" i="7"/>
  <c r="O113" i="7" s="1"/>
  <c r="N112" i="7"/>
  <c r="N113" i="7" s="1"/>
  <c r="P286" i="6"/>
  <c r="P266" i="6"/>
  <c r="P249" i="6"/>
  <c r="P233" i="6"/>
  <c r="P217" i="6"/>
  <c r="P203" i="6"/>
  <c r="P187" i="6"/>
  <c r="P171" i="6"/>
  <c r="P154" i="6"/>
  <c r="P138" i="6"/>
  <c r="P121" i="6"/>
  <c r="P105" i="6"/>
  <c r="P88" i="6"/>
  <c r="P72" i="6"/>
  <c r="P54" i="6"/>
  <c r="P36" i="6"/>
  <c r="P20" i="6"/>
  <c r="P6" i="6"/>
  <c r="P245" i="3"/>
  <c r="P233" i="3"/>
  <c r="P216" i="3"/>
  <c r="P202" i="3"/>
  <c r="P189" i="3"/>
  <c r="P176" i="3"/>
  <c r="P160" i="3"/>
  <c r="P146" i="3"/>
  <c r="P128" i="3"/>
  <c r="P114" i="3"/>
  <c r="P99" i="3"/>
  <c r="P85" i="3"/>
  <c r="P73" i="3"/>
  <c r="P63" i="3"/>
  <c r="P48" i="3"/>
  <c r="P37" i="3"/>
  <c r="P20" i="3"/>
  <c r="P7" i="3"/>
  <c r="P254" i="4"/>
  <c r="P235" i="4"/>
  <c r="P220" i="4"/>
  <c r="P206" i="4"/>
  <c r="P194" i="4"/>
  <c r="P178" i="4"/>
  <c r="P165" i="4"/>
  <c r="P149" i="4"/>
  <c r="P135" i="4"/>
  <c r="P119" i="4"/>
  <c r="P104" i="4"/>
  <c r="P92" i="4"/>
  <c r="P81" i="4"/>
  <c r="P68" i="4"/>
  <c r="P54" i="4"/>
  <c r="P42" i="4"/>
  <c r="P31" i="4"/>
  <c r="P19" i="4"/>
  <c r="P6" i="4"/>
  <c r="M15" i="13"/>
  <c r="M115" i="8"/>
  <c r="M125" i="8"/>
  <c r="M261" i="6"/>
  <c r="M262" i="6" s="1"/>
  <c r="N261" i="6"/>
  <c r="N262" i="6" s="1"/>
  <c r="O261" i="6"/>
  <c r="O262" i="6" s="1"/>
  <c r="P261" i="6"/>
  <c r="P264" i="6" s="1"/>
  <c r="M233" i="4"/>
  <c r="M204" i="4"/>
  <c r="M176" i="4"/>
  <c r="M147" i="4"/>
  <c r="M26" i="4"/>
  <c r="M27" i="4" s="1"/>
  <c r="N26" i="4"/>
  <c r="N27" i="4" s="1"/>
  <c r="O26" i="4"/>
  <c r="O27" i="4" s="1"/>
  <c r="P26" i="4"/>
  <c r="P229" i="2"/>
  <c r="P216" i="2"/>
  <c r="P199" i="2"/>
  <c r="P184" i="2"/>
  <c r="P168" i="2"/>
  <c r="P153" i="2"/>
  <c r="P140" i="2"/>
  <c r="P130" i="2"/>
  <c r="P72" i="2"/>
  <c r="P113" i="2"/>
  <c r="P86" i="2"/>
  <c r="P56" i="2"/>
  <c r="P41" i="2"/>
  <c r="P396" i="1"/>
  <c r="P375" i="1"/>
  <c r="P354" i="1"/>
  <c r="P336" i="1"/>
  <c r="P316" i="1"/>
  <c r="P300" i="1"/>
  <c r="P280" i="1"/>
  <c r="P260" i="1"/>
  <c r="P240" i="1"/>
  <c r="P219" i="1"/>
  <c r="P197" i="1"/>
  <c r="P178" i="1"/>
  <c r="P156" i="1"/>
  <c r="P135" i="1"/>
  <c r="P113" i="1"/>
  <c r="P93" i="1"/>
  <c r="P69" i="1"/>
  <c r="P48" i="1"/>
  <c r="P26" i="1"/>
  <c r="P6" i="2"/>
  <c r="P25" i="2"/>
  <c r="P98" i="2"/>
  <c r="P6" i="1"/>
  <c r="Q69" i="11"/>
  <c r="P27" i="12"/>
  <c r="N27" i="12"/>
  <c r="N28" i="12" s="1"/>
  <c r="O27" i="12"/>
  <c r="O28" i="12" s="1"/>
  <c r="M27" i="12"/>
  <c r="O114" i="14"/>
  <c r="O115" i="14" s="1"/>
  <c r="N114" i="14"/>
  <c r="N115" i="14" s="1"/>
  <c r="O104" i="14"/>
  <c r="O105" i="14" s="1"/>
  <c r="N104" i="14"/>
  <c r="N105" i="14" s="1"/>
  <c r="O94" i="14"/>
  <c r="O95" i="14" s="1"/>
  <c r="O65" i="14"/>
  <c r="N65" i="14"/>
  <c r="O54" i="14"/>
  <c r="O55" i="14" s="1"/>
  <c r="N54" i="14"/>
  <c r="N55" i="14" s="1"/>
  <c r="O44" i="14"/>
  <c r="N44" i="14"/>
  <c r="N45" i="14" s="1"/>
  <c r="P35" i="14"/>
  <c r="O35" i="14"/>
  <c r="O36" i="14" s="1"/>
  <c r="N35" i="14"/>
  <c r="N36" i="14" s="1"/>
  <c r="P24" i="14"/>
  <c r="O24" i="14"/>
  <c r="O25" i="14" s="1"/>
  <c r="N24" i="14"/>
  <c r="N25" i="14" s="1"/>
  <c r="P14" i="14"/>
  <c r="O14" i="14"/>
  <c r="O15" i="14" s="1"/>
  <c r="N14" i="14"/>
  <c r="N15" i="14" s="1"/>
  <c r="P133" i="13"/>
  <c r="O133" i="13"/>
  <c r="O134" i="13" s="1"/>
  <c r="N133" i="13"/>
  <c r="N134" i="13" s="1"/>
  <c r="M133" i="13"/>
  <c r="M134" i="13" s="1"/>
  <c r="P122" i="13"/>
  <c r="O122" i="13"/>
  <c r="O123" i="13" s="1"/>
  <c r="N122" i="13"/>
  <c r="N123" i="13" s="1"/>
  <c r="M122" i="13"/>
  <c r="M123" i="13" s="1"/>
  <c r="P111" i="13"/>
  <c r="O111" i="13"/>
  <c r="O112" i="13" s="1"/>
  <c r="N111" i="13"/>
  <c r="N112" i="13" s="1"/>
  <c r="M111" i="13"/>
  <c r="M112" i="13" s="1"/>
  <c r="P100" i="13"/>
  <c r="O100" i="13"/>
  <c r="O101" i="13" s="1"/>
  <c r="N100" i="13"/>
  <c r="N101" i="13" s="1"/>
  <c r="M100" i="13"/>
  <c r="M101" i="13" s="1"/>
  <c r="P89" i="13"/>
  <c r="O89" i="13"/>
  <c r="O90" i="13" s="1"/>
  <c r="N89" i="13"/>
  <c r="N90" i="13" s="1"/>
  <c r="M89" i="13"/>
  <c r="M90" i="13" s="1"/>
  <c r="P78" i="13"/>
  <c r="O78" i="13"/>
  <c r="O79" i="13" s="1"/>
  <c r="N78" i="13"/>
  <c r="N79" i="13" s="1"/>
  <c r="M78" i="13"/>
  <c r="M79" i="13" s="1"/>
  <c r="P67" i="13"/>
  <c r="O67" i="13"/>
  <c r="O68" i="13" s="1"/>
  <c r="N67" i="13"/>
  <c r="N68" i="13" s="1"/>
  <c r="M67" i="13"/>
  <c r="M68" i="13" s="1"/>
  <c r="P46" i="13"/>
  <c r="O46" i="13"/>
  <c r="O47" i="13" s="1"/>
  <c r="N46" i="13"/>
  <c r="N47" i="13" s="1"/>
  <c r="M46" i="13"/>
  <c r="M47" i="13" s="1"/>
  <c r="P35" i="13"/>
  <c r="O35" i="13"/>
  <c r="O36" i="13" s="1"/>
  <c r="N35" i="13"/>
  <c r="N36" i="13" s="1"/>
  <c r="M35" i="13"/>
  <c r="M36" i="13" s="1"/>
  <c r="P24" i="13"/>
  <c r="O24" i="13"/>
  <c r="O25" i="13" s="1"/>
  <c r="N24" i="13"/>
  <c r="N25" i="13" s="1"/>
  <c r="M24" i="13"/>
  <c r="M25" i="13" s="1"/>
  <c r="P17" i="12"/>
  <c r="O17" i="12"/>
  <c r="O18" i="12" s="1"/>
  <c r="N17" i="12"/>
  <c r="N18" i="12" s="1"/>
  <c r="M17" i="12"/>
  <c r="M18" i="12" s="1"/>
  <c r="P17" i="10"/>
  <c r="O17" i="10"/>
  <c r="O18" i="10" s="1"/>
  <c r="N17" i="10"/>
  <c r="N18" i="10" s="1"/>
  <c r="M17" i="10"/>
  <c r="M18" i="10" s="1"/>
  <c r="N22" i="1"/>
  <c r="N23" i="1" s="1"/>
  <c r="O22" i="1"/>
  <c r="O23" i="1" s="1"/>
  <c r="P22" i="1"/>
  <c r="F71" i="11"/>
  <c r="Q71" i="11" s="1"/>
  <c r="F70" i="11"/>
  <c r="Q70" i="11" s="1"/>
  <c r="F67" i="11"/>
  <c r="Q67" i="11" s="1"/>
  <c r="F66" i="11"/>
  <c r="Q66" i="11" s="1"/>
  <c r="F33" i="11"/>
  <c r="Q33" i="11" s="1"/>
  <c r="O36" i="5"/>
  <c r="O37" i="5" s="1"/>
  <c r="O267" i="4"/>
  <c r="O268" i="4" s="1"/>
  <c r="M21" i="2"/>
  <c r="M127" i="7"/>
  <c r="N127" i="7"/>
  <c r="N128" i="7" s="1"/>
  <c r="O127" i="7"/>
  <c r="O128" i="7" s="1"/>
  <c r="P127" i="7"/>
  <c r="P130" i="7" s="1"/>
  <c r="M234" i="10"/>
  <c r="M235" i="10" s="1"/>
  <c r="N234" i="10"/>
  <c r="N235" i="10" s="1"/>
  <c r="O234" i="10"/>
  <c r="O235" i="10" s="1"/>
  <c r="P234" i="10"/>
  <c r="M194" i="10"/>
  <c r="M195" i="10" s="1"/>
  <c r="N194" i="10"/>
  <c r="N195" i="10" s="1"/>
  <c r="O194" i="10"/>
  <c r="O195" i="10" s="1"/>
  <c r="P194" i="10"/>
  <c r="M175" i="10"/>
  <c r="M176" i="10" s="1"/>
  <c r="N175" i="10"/>
  <c r="N176" i="10" s="1"/>
  <c r="O175" i="10"/>
  <c r="O176" i="10" s="1"/>
  <c r="P175" i="10"/>
  <c r="M155" i="10"/>
  <c r="M156" i="10" s="1"/>
  <c r="N155" i="10"/>
  <c r="N156" i="10" s="1"/>
  <c r="O155" i="10"/>
  <c r="O156" i="10" s="1"/>
  <c r="P155" i="10"/>
  <c r="M130" i="10"/>
  <c r="N130" i="10"/>
  <c r="N131" i="10" s="1"/>
  <c r="O130" i="10"/>
  <c r="O131" i="10" s="1"/>
  <c r="P130" i="10"/>
  <c r="M109" i="10"/>
  <c r="M110" i="10" s="1"/>
  <c r="N109" i="10"/>
  <c r="N110" i="10" s="1"/>
  <c r="O109" i="10"/>
  <c r="O110" i="10" s="1"/>
  <c r="P109" i="10"/>
  <c r="M94" i="10"/>
  <c r="M95" i="10" s="1"/>
  <c r="N94" i="10"/>
  <c r="N95" i="10" s="1"/>
  <c r="O94" i="10"/>
  <c r="O95" i="10" s="1"/>
  <c r="P94" i="10"/>
  <c r="M78" i="10"/>
  <c r="M79" i="10" s="1"/>
  <c r="N78" i="10"/>
  <c r="N79" i="10" s="1"/>
  <c r="O78" i="10"/>
  <c r="O79" i="10" s="1"/>
  <c r="P78" i="10"/>
  <c r="M64" i="10"/>
  <c r="M65" i="10" s="1"/>
  <c r="N64" i="10"/>
  <c r="N65" i="10" s="1"/>
  <c r="O64" i="10"/>
  <c r="O65" i="10" s="1"/>
  <c r="P64" i="10"/>
  <c r="M48" i="10"/>
  <c r="M49" i="10" s="1"/>
  <c r="N48" i="10"/>
  <c r="N49" i="10" s="1"/>
  <c r="O48" i="10"/>
  <c r="O49" i="10" s="1"/>
  <c r="P48" i="10"/>
  <c r="M33" i="10"/>
  <c r="M34" i="10" s="1"/>
  <c r="N33" i="10"/>
  <c r="N34" i="10" s="1"/>
  <c r="O33" i="10"/>
  <c r="O34" i="10" s="1"/>
  <c r="P33" i="10"/>
  <c r="M366" i="9"/>
  <c r="M367" i="9" s="1"/>
  <c r="N366" i="9"/>
  <c r="N367" i="9" s="1"/>
  <c r="O366" i="9"/>
  <c r="O367" i="9" s="1"/>
  <c r="P366" i="9"/>
  <c r="M352" i="9"/>
  <c r="M353" i="9" s="1"/>
  <c r="N352" i="9"/>
  <c r="N353" i="9" s="1"/>
  <c r="O352" i="9"/>
  <c r="O353" i="9" s="1"/>
  <c r="P352" i="9"/>
  <c r="M337" i="9"/>
  <c r="M338" i="9" s="1"/>
  <c r="N337" i="9"/>
  <c r="N338" i="9" s="1"/>
  <c r="O337" i="9"/>
  <c r="O338" i="9" s="1"/>
  <c r="P337" i="9"/>
  <c r="M326" i="9"/>
  <c r="M327" i="9" s="1"/>
  <c r="N326" i="9"/>
  <c r="N327" i="9" s="1"/>
  <c r="O326" i="9"/>
  <c r="O327" i="9" s="1"/>
  <c r="P326" i="9"/>
  <c r="P340" i="9" s="1"/>
  <c r="M307" i="9"/>
  <c r="N307" i="9"/>
  <c r="O307" i="9"/>
  <c r="M287" i="9"/>
  <c r="M288" i="9" s="1"/>
  <c r="N287" i="9"/>
  <c r="N288" i="9" s="1"/>
  <c r="O287" i="9"/>
  <c r="O288" i="9" s="1"/>
  <c r="P287" i="9"/>
  <c r="M269" i="9"/>
  <c r="M270" i="9" s="1"/>
  <c r="N269" i="9"/>
  <c r="N270" i="9" s="1"/>
  <c r="O269" i="9"/>
  <c r="O270" i="9" s="1"/>
  <c r="P269" i="9"/>
  <c r="M254" i="9"/>
  <c r="M255" i="9" s="1"/>
  <c r="N254" i="9"/>
  <c r="N255" i="9" s="1"/>
  <c r="O254" i="9"/>
  <c r="O255" i="9" s="1"/>
  <c r="P254" i="9"/>
  <c r="M238" i="9"/>
  <c r="M239" i="9" s="1"/>
  <c r="N238" i="9"/>
  <c r="N239" i="9" s="1"/>
  <c r="O238" i="9"/>
  <c r="O239" i="9" s="1"/>
  <c r="P238" i="9"/>
  <c r="M223" i="9"/>
  <c r="M224" i="9" s="1"/>
  <c r="N223" i="9"/>
  <c r="N224" i="9" s="1"/>
  <c r="O223" i="9"/>
  <c r="O224" i="9" s="1"/>
  <c r="P223" i="9"/>
  <c r="M207" i="9"/>
  <c r="M208" i="9" s="1"/>
  <c r="N207" i="9"/>
  <c r="N208" i="9" s="1"/>
  <c r="O207" i="9"/>
  <c r="O208" i="9" s="1"/>
  <c r="P207" i="9"/>
  <c r="M197" i="9"/>
  <c r="M198" i="9" s="1"/>
  <c r="N197" i="9"/>
  <c r="N198" i="9" s="1"/>
  <c r="O197" i="9"/>
  <c r="O198" i="9" s="1"/>
  <c r="P197" i="9"/>
  <c r="M184" i="9"/>
  <c r="M185" i="9" s="1"/>
  <c r="N184" i="9"/>
  <c r="N185" i="9" s="1"/>
  <c r="O184" i="9"/>
  <c r="O185" i="9" s="1"/>
  <c r="P184" i="9"/>
  <c r="M167" i="9"/>
  <c r="M168" i="9" s="1"/>
  <c r="N167" i="9"/>
  <c r="N168" i="9" s="1"/>
  <c r="O167" i="9"/>
  <c r="O168" i="9" s="1"/>
  <c r="P167" i="9"/>
  <c r="M147" i="9"/>
  <c r="M148" i="9" s="1"/>
  <c r="N147" i="9"/>
  <c r="N148" i="9" s="1"/>
  <c r="O147" i="9"/>
  <c r="O148" i="9" s="1"/>
  <c r="P147" i="9"/>
  <c r="M128" i="9"/>
  <c r="M129" i="9" s="1"/>
  <c r="N128" i="9"/>
  <c r="N129" i="9" s="1"/>
  <c r="O128" i="9"/>
  <c r="O129" i="9" s="1"/>
  <c r="P128" i="9"/>
  <c r="M108" i="9"/>
  <c r="M109" i="9" s="1"/>
  <c r="N108" i="9"/>
  <c r="N109" i="9" s="1"/>
  <c r="O108" i="9"/>
  <c r="O109" i="9" s="1"/>
  <c r="P108" i="9"/>
  <c r="M93" i="9"/>
  <c r="M94" i="9" s="1"/>
  <c r="N93" i="9"/>
  <c r="O93" i="9"/>
  <c r="O94" i="9" s="1"/>
  <c r="P93" i="9"/>
  <c r="M77" i="9"/>
  <c r="M78" i="9" s="1"/>
  <c r="N77" i="9"/>
  <c r="N78" i="9" s="1"/>
  <c r="O77" i="9"/>
  <c r="O78" i="9" s="1"/>
  <c r="P77" i="9"/>
  <c r="M62" i="9"/>
  <c r="M63" i="9" s="1"/>
  <c r="N62" i="9"/>
  <c r="N63" i="9" s="1"/>
  <c r="O62" i="9"/>
  <c r="O63" i="9" s="1"/>
  <c r="P62" i="9"/>
  <c r="M42" i="9"/>
  <c r="M43" i="9" s="1"/>
  <c r="N42" i="9"/>
  <c r="N43" i="9" s="1"/>
  <c r="O42" i="9"/>
  <c r="O43" i="9" s="1"/>
  <c r="P42" i="9"/>
  <c r="M23" i="9"/>
  <c r="M24" i="9" s="1"/>
  <c r="N23" i="9"/>
  <c r="N24" i="9" s="1"/>
  <c r="O23" i="9"/>
  <c r="O24" i="9" s="1"/>
  <c r="P23" i="9"/>
  <c r="M406" i="5"/>
  <c r="N406" i="5"/>
  <c r="N407" i="5" s="1"/>
  <c r="O406" i="5"/>
  <c r="O407" i="5" s="1"/>
  <c r="P406" i="5"/>
  <c r="M383" i="5"/>
  <c r="M384" i="5" s="1"/>
  <c r="N383" i="5"/>
  <c r="O383" i="5"/>
  <c r="O384" i="5" s="1"/>
  <c r="P383" i="5"/>
  <c r="M363" i="5"/>
  <c r="N363" i="5"/>
  <c r="N364" i="5" s="1"/>
  <c r="O363" i="5"/>
  <c r="O364" i="5" s="1"/>
  <c r="P363" i="5"/>
  <c r="M349" i="5"/>
  <c r="M350" i="5" s="1"/>
  <c r="N349" i="5"/>
  <c r="N350" i="5" s="1"/>
  <c r="O349" i="5"/>
  <c r="O350" i="5" s="1"/>
  <c r="P349" i="5"/>
  <c r="M333" i="5"/>
  <c r="N333" i="5"/>
  <c r="N334" i="5" s="1"/>
  <c r="O333" i="5"/>
  <c r="O334" i="5" s="1"/>
  <c r="P333" i="5"/>
  <c r="M322" i="5"/>
  <c r="M323" i="5" s="1"/>
  <c r="N322" i="5"/>
  <c r="N323" i="5" s="1"/>
  <c r="O322" i="5"/>
  <c r="O323" i="5" s="1"/>
  <c r="P322" i="5"/>
  <c r="M310" i="5"/>
  <c r="N310" i="5"/>
  <c r="N311" i="5" s="1"/>
  <c r="O310" i="5"/>
  <c r="O311" i="5" s="1"/>
  <c r="P310" i="5"/>
  <c r="M299" i="5"/>
  <c r="M300" i="5" s="1"/>
  <c r="N299" i="5"/>
  <c r="O299" i="5"/>
  <c r="O300" i="5" s="1"/>
  <c r="P299" i="5"/>
  <c r="M286" i="5"/>
  <c r="N286" i="5"/>
  <c r="N287" i="5" s="1"/>
  <c r="O286" i="5"/>
  <c r="O287" i="5" s="1"/>
  <c r="P286" i="5"/>
  <c r="M275" i="5"/>
  <c r="M276" i="5" s="1"/>
  <c r="N275" i="5"/>
  <c r="N276" i="5" s="1"/>
  <c r="O275" i="5"/>
  <c r="O276" i="5" s="1"/>
  <c r="P275" i="5"/>
  <c r="M259" i="5"/>
  <c r="N259" i="5"/>
  <c r="N260" i="5" s="1"/>
  <c r="O259" i="5"/>
  <c r="O260" i="5" s="1"/>
  <c r="P259" i="5"/>
  <c r="M245" i="5"/>
  <c r="M246" i="5" s="1"/>
  <c r="N245" i="5"/>
  <c r="O245" i="5"/>
  <c r="O246" i="5" s="1"/>
  <c r="P245" i="5"/>
  <c r="M230" i="5"/>
  <c r="N230" i="5"/>
  <c r="N231" i="5" s="1"/>
  <c r="O230" i="5"/>
  <c r="O231" i="5" s="1"/>
  <c r="P230" i="5"/>
  <c r="M217" i="5"/>
  <c r="M218" i="5" s="1"/>
  <c r="N217" i="5"/>
  <c r="N218" i="5" s="1"/>
  <c r="O217" i="5"/>
  <c r="O218" i="5" s="1"/>
  <c r="P217" i="5"/>
  <c r="M202" i="5"/>
  <c r="N202" i="5"/>
  <c r="N203" i="5" s="1"/>
  <c r="O202" i="5"/>
  <c r="O203" i="5" s="1"/>
  <c r="P202" i="5"/>
  <c r="M190" i="5"/>
  <c r="M191" i="5" s="1"/>
  <c r="N190" i="5"/>
  <c r="N191" i="5" s="1"/>
  <c r="O190" i="5"/>
  <c r="O191" i="5" s="1"/>
  <c r="P190" i="5"/>
  <c r="M178" i="5"/>
  <c r="N178" i="5"/>
  <c r="N179" i="5" s="1"/>
  <c r="O178" i="5"/>
  <c r="O179" i="5" s="1"/>
  <c r="P178" i="5"/>
  <c r="P181" i="5" s="1"/>
  <c r="M146" i="5"/>
  <c r="M147" i="5" s="1"/>
  <c r="N146" i="5"/>
  <c r="N147" i="5" s="1"/>
  <c r="O146" i="5"/>
  <c r="O147" i="5" s="1"/>
  <c r="P146" i="5"/>
  <c r="M132" i="5"/>
  <c r="N132" i="5"/>
  <c r="O132" i="5"/>
  <c r="M115" i="5"/>
  <c r="M116" i="5" s="1"/>
  <c r="N115" i="5"/>
  <c r="N116" i="5" s="1"/>
  <c r="O115" i="5"/>
  <c r="O116" i="5" s="1"/>
  <c r="P115" i="5"/>
  <c r="M100" i="5"/>
  <c r="M101" i="5" s="1"/>
  <c r="N100" i="5"/>
  <c r="N101" i="5" s="1"/>
  <c r="O100" i="5"/>
  <c r="O101" i="5" s="1"/>
  <c r="P100" i="5"/>
  <c r="M84" i="5"/>
  <c r="M85" i="5" s="1"/>
  <c r="N84" i="5"/>
  <c r="N85" i="5" s="1"/>
  <c r="O84" i="5"/>
  <c r="O85" i="5" s="1"/>
  <c r="P84" i="5"/>
  <c r="M67" i="5"/>
  <c r="M68" i="5" s="1"/>
  <c r="N67" i="5"/>
  <c r="N68" i="5" s="1"/>
  <c r="O67" i="5"/>
  <c r="O68" i="5" s="1"/>
  <c r="P67" i="5"/>
  <c r="M49" i="5"/>
  <c r="O49" i="5"/>
  <c r="O50" i="5" s="1"/>
  <c r="P49" i="5"/>
  <c r="M36" i="5"/>
  <c r="M37" i="5" s="1"/>
  <c r="N36" i="5"/>
  <c r="N37" i="5" s="1"/>
  <c r="P36" i="5"/>
  <c r="M101" i="8"/>
  <c r="N101" i="8"/>
  <c r="N102" i="8" s="1"/>
  <c r="O101" i="8"/>
  <c r="O102" i="8" s="1"/>
  <c r="P101" i="8"/>
  <c r="M92" i="8"/>
  <c r="N92" i="8"/>
  <c r="N93" i="8" s="1"/>
  <c r="O92" i="8"/>
  <c r="P92" i="8"/>
  <c r="M83" i="8"/>
  <c r="N83" i="8"/>
  <c r="N84" i="8" s="1"/>
  <c r="O83" i="8"/>
  <c r="O84" i="8" s="1"/>
  <c r="P83" i="8"/>
  <c r="N72" i="8"/>
  <c r="N73" i="8" s="1"/>
  <c r="O72" i="8"/>
  <c r="O73" i="8" s="1"/>
  <c r="P72" i="8"/>
  <c r="M54" i="8"/>
  <c r="N54" i="8"/>
  <c r="N55" i="8" s="1"/>
  <c r="O54" i="8"/>
  <c r="O55" i="8" s="1"/>
  <c r="P54" i="8"/>
  <c r="M44" i="8"/>
  <c r="N44" i="8"/>
  <c r="N45" i="8" s="1"/>
  <c r="O44" i="8"/>
  <c r="O45" i="8" s="1"/>
  <c r="P44" i="8"/>
  <c r="M33" i="8"/>
  <c r="M34" i="8" s="1"/>
  <c r="N33" i="8"/>
  <c r="N34" i="8" s="1"/>
  <c r="O33" i="8"/>
  <c r="O34" i="8" s="1"/>
  <c r="P33" i="8"/>
  <c r="M18" i="8"/>
  <c r="M19" i="8" s="1"/>
  <c r="N18" i="8"/>
  <c r="O18" i="8"/>
  <c r="P18" i="8"/>
  <c r="M241" i="7"/>
  <c r="N241" i="7"/>
  <c r="O241" i="7"/>
  <c r="M226" i="7"/>
  <c r="N226" i="7"/>
  <c r="N227" i="7" s="1"/>
  <c r="O226" i="7"/>
  <c r="O227" i="7" s="1"/>
  <c r="P226" i="7"/>
  <c r="M210" i="7"/>
  <c r="N210" i="7"/>
  <c r="O210" i="7"/>
  <c r="O211" i="7" s="1"/>
  <c r="P210" i="7"/>
  <c r="P213" i="7" s="1"/>
  <c r="M195" i="7"/>
  <c r="M196" i="7" s="1"/>
  <c r="N195" i="7"/>
  <c r="N196" i="7" s="1"/>
  <c r="O195" i="7"/>
  <c r="O196" i="7" s="1"/>
  <c r="P195" i="7"/>
  <c r="P198" i="7" s="1"/>
  <c r="M176" i="7"/>
  <c r="M177" i="7" s="1"/>
  <c r="N176" i="7"/>
  <c r="N177" i="7" s="1"/>
  <c r="O176" i="7"/>
  <c r="O177" i="7" s="1"/>
  <c r="P176" i="7"/>
  <c r="M158" i="7"/>
  <c r="N158" i="7"/>
  <c r="N159" i="7" s="1"/>
  <c r="O158" i="7"/>
  <c r="O159" i="7" s="1"/>
  <c r="P158" i="7"/>
  <c r="M64" i="7"/>
  <c r="N64" i="7"/>
  <c r="N65" i="7" s="1"/>
  <c r="O64" i="7"/>
  <c r="O65" i="7" s="1"/>
  <c r="P64" i="7"/>
  <c r="M29" i="7"/>
  <c r="N29" i="7"/>
  <c r="N30" i="7" s="1"/>
  <c r="O29" i="7"/>
  <c r="O30" i="7" s="1"/>
  <c r="P29" i="7"/>
  <c r="M15" i="7"/>
  <c r="M16" i="7" s="1"/>
  <c r="N15" i="7"/>
  <c r="N16" i="7" s="1"/>
  <c r="O15" i="7"/>
  <c r="P15" i="7"/>
  <c r="P32" i="7" s="1"/>
  <c r="M302" i="6"/>
  <c r="N302" i="6"/>
  <c r="N303" i="6" s="1"/>
  <c r="O302" i="6"/>
  <c r="O303" i="6" s="1"/>
  <c r="P302" i="6"/>
  <c r="M282" i="6"/>
  <c r="M283" i="6" s="1"/>
  <c r="N282" i="6"/>
  <c r="N283" i="6" s="1"/>
  <c r="O282" i="6"/>
  <c r="O283" i="6" s="1"/>
  <c r="P282" i="6"/>
  <c r="M245" i="6"/>
  <c r="M246" i="6" s="1"/>
  <c r="N245" i="6"/>
  <c r="N246" i="6" s="1"/>
  <c r="O245" i="6"/>
  <c r="O246" i="6" s="1"/>
  <c r="P245" i="6"/>
  <c r="M228" i="6"/>
  <c r="M231" i="6" s="1"/>
  <c r="N228" i="6"/>
  <c r="N229" i="6" s="1"/>
  <c r="O228" i="6"/>
  <c r="O229" i="6" s="1"/>
  <c r="P228" i="6"/>
  <c r="M213" i="6"/>
  <c r="M214" i="6" s="1"/>
  <c r="N213" i="6"/>
  <c r="N214" i="6" s="1"/>
  <c r="O213" i="6"/>
  <c r="O214" i="6" s="1"/>
  <c r="P213" i="6"/>
  <c r="M198" i="6"/>
  <c r="M199" i="6" s="1"/>
  <c r="N198" i="6"/>
  <c r="N199" i="6" s="1"/>
  <c r="O198" i="6"/>
  <c r="O199" i="6" s="1"/>
  <c r="P198" i="6"/>
  <c r="M166" i="6"/>
  <c r="M167" i="6" s="1"/>
  <c r="N166" i="6"/>
  <c r="N167" i="6" s="1"/>
  <c r="O166" i="6"/>
  <c r="O167" i="6" s="1"/>
  <c r="P166" i="6"/>
  <c r="M150" i="6"/>
  <c r="M151" i="6" s="1"/>
  <c r="N150" i="6"/>
  <c r="N151" i="6" s="1"/>
  <c r="O150" i="6"/>
  <c r="O151" i="6" s="1"/>
  <c r="P150" i="6"/>
  <c r="M133" i="6"/>
  <c r="M134" i="6" s="1"/>
  <c r="N133" i="6"/>
  <c r="N134" i="6" s="1"/>
  <c r="O133" i="6"/>
  <c r="O134" i="6" s="1"/>
  <c r="P133" i="6"/>
  <c r="M117" i="6"/>
  <c r="M118" i="6" s="1"/>
  <c r="N117" i="6"/>
  <c r="N118" i="6" s="1"/>
  <c r="O117" i="6"/>
  <c r="O118" i="6" s="1"/>
  <c r="P117" i="6"/>
  <c r="M100" i="6"/>
  <c r="M101" i="6" s="1"/>
  <c r="N100" i="6"/>
  <c r="N101" i="6" s="1"/>
  <c r="O100" i="6"/>
  <c r="O101" i="6" s="1"/>
  <c r="P100" i="6"/>
  <c r="M84" i="6"/>
  <c r="M85" i="6" s="1"/>
  <c r="N84" i="6"/>
  <c r="N85" i="6" s="1"/>
  <c r="O84" i="6"/>
  <c r="O85" i="6" s="1"/>
  <c r="P84" i="6"/>
  <c r="M67" i="6"/>
  <c r="N67" i="6"/>
  <c r="N68" i="6" s="1"/>
  <c r="O67" i="6"/>
  <c r="O68" i="6" s="1"/>
  <c r="P67" i="6"/>
  <c r="M50" i="6"/>
  <c r="M51" i="6" s="1"/>
  <c r="N50" i="6"/>
  <c r="N51" i="6" s="1"/>
  <c r="O50" i="6"/>
  <c r="O51" i="6" s="1"/>
  <c r="P50" i="6"/>
  <c r="M31" i="6"/>
  <c r="N31" i="6"/>
  <c r="N32" i="6" s="1"/>
  <c r="O31" i="6"/>
  <c r="O32" i="6" s="1"/>
  <c r="P31" i="6"/>
  <c r="M16" i="6"/>
  <c r="M17" i="6" s="1"/>
  <c r="N16" i="6"/>
  <c r="N17" i="6" s="1"/>
  <c r="O16" i="6"/>
  <c r="O17" i="6" s="1"/>
  <c r="P16" i="6"/>
  <c r="M255" i="3"/>
  <c r="M256" i="3" s="1"/>
  <c r="N255" i="3"/>
  <c r="N256" i="3" s="1"/>
  <c r="O255" i="3"/>
  <c r="O256" i="3" s="1"/>
  <c r="P255" i="3"/>
  <c r="M241" i="3"/>
  <c r="N241" i="3"/>
  <c r="N242" i="3" s="1"/>
  <c r="O241" i="3"/>
  <c r="O242" i="3" s="1"/>
  <c r="P241" i="3"/>
  <c r="M228" i="3"/>
  <c r="M229" i="3" s="1"/>
  <c r="N228" i="3"/>
  <c r="N229" i="3" s="1"/>
  <c r="O228" i="3"/>
  <c r="O229" i="3" s="1"/>
  <c r="P228" i="3"/>
  <c r="M212" i="3"/>
  <c r="N212" i="3"/>
  <c r="N213" i="3" s="1"/>
  <c r="O212" i="3"/>
  <c r="O213" i="3" s="1"/>
  <c r="P212" i="3"/>
  <c r="M197" i="3"/>
  <c r="M198" i="3" s="1"/>
  <c r="N197" i="3"/>
  <c r="N198" i="3" s="1"/>
  <c r="O197" i="3"/>
  <c r="O198" i="3" s="1"/>
  <c r="P197" i="3"/>
  <c r="M185" i="3"/>
  <c r="N185" i="3"/>
  <c r="N186" i="3" s="1"/>
  <c r="O185" i="3"/>
  <c r="O186" i="3" s="1"/>
  <c r="P185" i="3"/>
  <c r="M171" i="3"/>
  <c r="M172" i="3" s="1"/>
  <c r="N171" i="3"/>
  <c r="N172" i="3" s="1"/>
  <c r="O171" i="3"/>
  <c r="O172" i="3" s="1"/>
  <c r="P171" i="3"/>
  <c r="M156" i="3"/>
  <c r="N156" i="3"/>
  <c r="N157" i="3" s="1"/>
  <c r="O156" i="3"/>
  <c r="O157" i="3" s="1"/>
  <c r="P156" i="3"/>
  <c r="M140" i="3"/>
  <c r="M141" i="3" s="1"/>
  <c r="N140" i="3"/>
  <c r="N141" i="3" s="1"/>
  <c r="O140" i="3"/>
  <c r="O141" i="3" s="1"/>
  <c r="P140" i="3"/>
  <c r="M124" i="3"/>
  <c r="M125" i="3" s="1"/>
  <c r="N124" i="3"/>
  <c r="N125" i="3" s="1"/>
  <c r="O124" i="3"/>
  <c r="P124" i="3"/>
  <c r="M109" i="3"/>
  <c r="M110" i="3" s="1"/>
  <c r="N109" i="3"/>
  <c r="N110" i="3" s="1"/>
  <c r="O109" i="3"/>
  <c r="O110" i="3" s="1"/>
  <c r="P109" i="3"/>
  <c r="M95" i="3"/>
  <c r="N95" i="3"/>
  <c r="N96" i="3" s="1"/>
  <c r="O95" i="3"/>
  <c r="O96" i="3" s="1"/>
  <c r="P95" i="3"/>
  <c r="M80" i="3"/>
  <c r="M81" i="3" s="1"/>
  <c r="N80" i="3"/>
  <c r="N81" i="3" s="1"/>
  <c r="O80" i="3"/>
  <c r="O81" i="3" s="1"/>
  <c r="P80" i="3"/>
  <c r="M69" i="3"/>
  <c r="M70" i="3" s="1"/>
  <c r="N69" i="3"/>
  <c r="N70" i="3" s="1"/>
  <c r="O69" i="3"/>
  <c r="O70" i="3" s="1"/>
  <c r="P69" i="3"/>
  <c r="M58" i="3"/>
  <c r="M59" i="3" s="1"/>
  <c r="N58" i="3"/>
  <c r="N59" i="3" s="1"/>
  <c r="O58" i="3"/>
  <c r="O59" i="3" s="1"/>
  <c r="P58" i="3"/>
  <c r="M44" i="3"/>
  <c r="N44" i="3"/>
  <c r="N45" i="3" s="1"/>
  <c r="O44" i="3"/>
  <c r="O45" i="3" s="1"/>
  <c r="P44" i="3"/>
  <c r="M32" i="3"/>
  <c r="M33" i="3" s="1"/>
  <c r="N32" i="3"/>
  <c r="N33" i="3" s="1"/>
  <c r="O32" i="3"/>
  <c r="O33" i="3" s="1"/>
  <c r="P32" i="3"/>
  <c r="M16" i="3"/>
  <c r="M17" i="3" s="1"/>
  <c r="N16" i="3"/>
  <c r="O16" i="3"/>
  <c r="O17" i="3" s="1"/>
  <c r="P16" i="3"/>
  <c r="M267" i="4"/>
  <c r="N267" i="4"/>
  <c r="N268" i="4" s="1"/>
  <c r="P267" i="4"/>
  <c r="M130" i="4"/>
  <c r="M131" i="4" s="1"/>
  <c r="N130" i="4"/>
  <c r="N131" i="4" s="1"/>
  <c r="O130" i="4"/>
  <c r="O131" i="4" s="1"/>
  <c r="P130" i="4"/>
  <c r="M115" i="4"/>
  <c r="N115" i="4"/>
  <c r="N116" i="4" s="1"/>
  <c r="O115" i="4"/>
  <c r="O116" i="4" s="1"/>
  <c r="P115" i="4"/>
  <c r="M99" i="4"/>
  <c r="M100" i="4" s="1"/>
  <c r="N99" i="4"/>
  <c r="N100" i="4" s="1"/>
  <c r="O99" i="4"/>
  <c r="O100" i="4" s="1"/>
  <c r="P99" i="4"/>
  <c r="M88" i="4"/>
  <c r="N88" i="4"/>
  <c r="N89" i="4" s="1"/>
  <c r="O88" i="4"/>
  <c r="O89" i="4" s="1"/>
  <c r="P88" i="4"/>
  <c r="M76" i="4"/>
  <c r="M77" i="4" s="1"/>
  <c r="N76" i="4"/>
  <c r="N77" i="4" s="1"/>
  <c r="O76" i="4"/>
  <c r="O77" i="4" s="1"/>
  <c r="P76" i="4"/>
  <c r="P79" i="4" s="1"/>
  <c r="M64" i="4"/>
  <c r="N64" i="4"/>
  <c r="N65" i="4" s="1"/>
  <c r="O64" i="4"/>
  <c r="O65" i="4" s="1"/>
  <c r="P64" i="4"/>
  <c r="M49" i="4"/>
  <c r="M50" i="4" s="1"/>
  <c r="N49" i="4"/>
  <c r="N50" i="4" s="1"/>
  <c r="O49" i="4"/>
  <c r="O50" i="4" s="1"/>
  <c r="P49" i="4"/>
  <c r="M38" i="4"/>
  <c r="N38" i="4"/>
  <c r="N39" i="4" s="1"/>
  <c r="O38" i="4"/>
  <c r="O39" i="4" s="1"/>
  <c r="P38" i="4"/>
  <c r="M15" i="4"/>
  <c r="M16" i="4" s="1"/>
  <c r="N15" i="4"/>
  <c r="N16" i="4" s="1"/>
  <c r="O15" i="4"/>
  <c r="O16" i="4" s="1"/>
  <c r="P15" i="4"/>
  <c r="M238" i="2"/>
  <c r="M239" i="2" s="1"/>
  <c r="N238" i="2"/>
  <c r="N239" i="2" s="1"/>
  <c r="O238" i="2"/>
  <c r="O239" i="2" s="1"/>
  <c r="P238" i="2"/>
  <c r="N226" i="2"/>
  <c r="O226" i="2"/>
  <c r="P241" i="2"/>
  <c r="M211" i="2"/>
  <c r="M212" i="2" s="1"/>
  <c r="N211" i="2"/>
  <c r="N212" i="2" s="1"/>
  <c r="O211" i="2"/>
  <c r="O212" i="2" s="1"/>
  <c r="P211" i="2"/>
  <c r="M195" i="2"/>
  <c r="N195" i="2"/>
  <c r="N196" i="2" s="1"/>
  <c r="O195" i="2"/>
  <c r="O196" i="2" s="1"/>
  <c r="P195" i="2"/>
  <c r="M179" i="2"/>
  <c r="M180" i="2" s="1"/>
  <c r="N179" i="2"/>
  <c r="N180" i="2" s="1"/>
  <c r="O179" i="2"/>
  <c r="O180" i="2" s="1"/>
  <c r="P179" i="2"/>
  <c r="M164" i="2"/>
  <c r="N164" i="2"/>
  <c r="N165" i="2" s="1"/>
  <c r="O164" i="2"/>
  <c r="O165" i="2" s="1"/>
  <c r="P164" i="2"/>
  <c r="M148" i="2"/>
  <c r="M149" i="2" s="1"/>
  <c r="N148" i="2"/>
  <c r="N149" i="2" s="1"/>
  <c r="O148" i="2"/>
  <c r="O149" i="2" s="1"/>
  <c r="P148" i="2"/>
  <c r="M136" i="2"/>
  <c r="M137" i="2" s="1"/>
  <c r="N136" i="2"/>
  <c r="O136" i="2"/>
  <c r="O137" i="2" s="1"/>
  <c r="P136" i="2"/>
  <c r="M124" i="2"/>
  <c r="M125" i="2" s="1"/>
  <c r="N124" i="2"/>
  <c r="N125" i="2" s="1"/>
  <c r="O124" i="2"/>
  <c r="O125" i="2" s="1"/>
  <c r="P124" i="2"/>
  <c r="M109" i="2"/>
  <c r="M110" i="2" s="1"/>
  <c r="N109" i="2"/>
  <c r="O109" i="2"/>
  <c r="O110" i="2" s="1"/>
  <c r="P109" i="2"/>
  <c r="P128" i="2" s="1"/>
  <c r="N94" i="2"/>
  <c r="O94" i="2"/>
  <c r="M83" i="2"/>
  <c r="N83" i="2"/>
  <c r="N84" i="2" s="1"/>
  <c r="O83" i="2"/>
  <c r="O84" i="2" s="1"/>
  <c r="P83" i="2"/>
  <c r="N68" i="2"/>
  <c r="O68" i="2"/>
  <c r="M52" i="2"/>
  <c r="N52" i="2"/>
  <c r="N53" i="2" s="1"/>
  <c r="O52" i="2"/>
  <c r="O53" i="2" s="1"/>
  <c r="P52" i="2"/>
  <c r="M36" i="2"/>
  <c r="N36" i="2"/>
  <c r="N37" i="2" s="1"/>
  <c r="O36" i="2"/>
  <c r="O37" i="2" s="1"/>
  <c r="P36" i="2"/>
  <c r="N21" i="2"/>
  <c r="N22" i="2" s="1"/>
  <c r="O21" i="2"/>
  <c r="O22" i="2" s="1"/>
  <c r="P21" i="2"/>
  <c r="M413" i="1"/>
  <c r="M414" i="1" s="1"/>
  <c r="N413" i="1"/>
  <c r="N414" i="1" s="1"/>
  <c r="O413" i="1"/>
  <c r="O414" i="1" s="1"/>
  <c r="P413" i="1"/>
  <c r="M392" i="1"/>
  <c r="M393" i="1" s="1"/>
  <c r="N392" i="1"/>
  <c r="N393" i="1" s="1"/>
  <c r="O392" i="1"/>
  <c r="O393" i="1" s="1"/>
  <c r="P392" i="1"/>
  <c r="M370" i="1"/>
  <c r="M371" i="1" s="1"/>
  <c r="N370" i="1"/>
  <c r="N371" i="1" s="1"/>
  <c r="O370" i="1"/>
  <c r="O371" i="1" s="1"/>
  <c r="P370" i="1"/>
  <c r="O351" i="1"/>
  <c r="N351" i="1"/>
  <c r="M331" i="1"/>
  <c r="M332" i="1" s="1"/>
  <c r="N331" i="1"/>
  <c r="N332" i="1" s="1"/>
  <c r="O331" i="1"/>
  <c r="O332" i="1" s="1"/>
  <c r="P331" i="1"/>
  <c r="P312" i="1"/>
  <c r="O312" i="1"/>
  <c r="O313" i="1" s="1"/>
  <c r="N312" i="1"/>
  <c r="N313" i="1" s="1"/>
  <c r="M312" i="1"/>
  <c r="M295" i="1"/>
  <c r="M296" i="1" s="1"/>
  <c r="N295" i="1"/>
  <c r="N296" i="1" s="1"/>
  <c r="O295" i="1"/>
  <c r="O296" i="1" s="1"/>
  <c r="P295" i="1"/>
  <c r="P276" i="1"/>
  <c r="O276" i="1"/>
  <c r="O277" i="1" s="1"/>
  <c r="N276" i="1"/>
  <c r="N277" i="1" s="1"/>
  <c r="M276" i="1"/>
  <c r="M255" i="1"/>
  <c r="M256" i="1" s="1"/>
  <c r="N255" i="1"/>
  <c r="N256" i="1" s="1"/>
  <c r="O255" i="1"/>
  <c r="O256" i="1" s="1"/>
  <c r="P255" i="1"/>
  <c r="P236" i="1"/>
  <c r="O236" i="1"/>
  <c r="O237" i="1" s="1"/>
  <c r="N236" i="1"/>
  <c r="N237" i="1" s="1"/>
  <c r="M236" i="1"/>
  <c r="P214" i="1"/>
  <c r="O214" i="1"/>
  <c r="O215" i="1" s="1"/>
  <c r="N214" i="1"/>
  <c r="N215" i="1" s="1"/>
  <c r="M214" i="1"/>
  <c r="P193" i="1"/>
  <c r="O193" i="1"/>
  <c r="O194" i="1" s="1"/>
  <c r="N193" i="1"/>
  <c r="N194" i="1" s="1"/>
  <c r="M193" i="1"/>
  <c r="M174" i="1"/>
  <c r="N174" i="1"/>
  <c r="O174" i="1"/>
  <c r="P152" i="1"/>
  <c r="O152" i="1"/>
  <c r="O153" i="1" s="1"/>
  <c r="N152" i="1"/>
  <c r="N153" i="1" s="1"/>
  <c r="M152" i="1"/>
  <c r="P130" i="1"/>
  <c r="O130" i="1"/>
  <c r="O131" i="1" s="1"/>
  <c r="N130" i="1"/>
  <c r="N131" i="1" s="1"/>
  <c r="M130" i="1"/>
  <c r="P109" i="1"/>
  <c r="O109" i="1"/>
  <c r="O110" i="1" s="1"/>
  <c r="N109" i="1"/>
  <c r="N110" i="1" s="1"/>
  <c r="M109" i="1"/>
  <c r="M88" i="1"/>
  <c r="M89" i="1" s="1"/>
  <c r="N88" i="1"/>
  <c r="N89" i="1" s="1"/>
  <c r="O88" i="1"/>
  <c r="O89" i="1" s="1"/>
  <c r="P88" i="1"/>
  <c r="P65" i="1"/>
  <c r="O65" i="1"/>
  <c r="O66" i="1" s="1"/>
  <c r="N65" i="1"/>
  <c r="N66" i="1" s="1"/>
  <c r="M65" i="1"/>
  <c r="P42" i="1"/>
  <c r="O42" i="1"/>
  <c r="O43" i="1" s="1"/>
  <c r="N42" i="1"/>
  <c r="M42" i="1"/>
  <c r="M43" i="1" s="1"/>
  <c r="M22" i="1"/>
  <c r="M23" i="1" s="1"/>
  <c r="M35" i="3"/>
  <c r="P151" i="2"/>
  <c r="O241" i="2"/>
  <c r="M70" i="6"/>
  <c r="O231" i="6"/>
  <c r="N201" i="6"/>
  <c r="N136" i="6"/>
  <c r="O136" i="6"/>
  <c r="P136" i="6"/>
  <c r="O161" i="7"/>
  <c r="P289" i="5"/>
  <c r="P262" i="5"/>
  <c r="P210" i="9"/>
  <c r="N210" i="9"/>
  <c r="O340" i="9"/>
  <c r="O369" i="9"/>
  <c r="O81" i="10"/>
  <c r="N169" i="6"/>
  <c r="O103" i="6"/>
  <c r="P102" i="4"/>
  <c r="M104" i="8"/>
  <c r="O197" i="10"/>
  <c r="M231" i="3" l="1"/>
  <c r="M201" i="6"/>
  <c r="M61" i="3"/>
  <c r="P169" i="6"/>
  <c r="M112" i="10"/>
  <c r="M200" i="3"/>
  <c r="P133" i="4"/>
  <c r="M74" i="8"/>
  <c r="G65" i="11" s="1"/>
  <c r="H65" i="11" s="1"/>
  <c r="M98" i="7"/>
  <c r="O130" i="7"/>
  <c r="M130" i="7"/>
  <c r="O237" i="10"/>
  <c r="N237" i="10"/>
  <c r="P158" i="10"/>
  <c r="O112" i="10"/>
  <c r="P313" i="5"/>
  <c r="P336" i="5"/>
  <c r="P366" i="5"/>
  <c r="P409" i="5"/>
  <c r="P241" i="9"/>
  <c r="P187" i="9"/>
  <c r="M241" i="9"/>
  <c r="O210" i="9"/>
  <c r="P309" i="9"/>
  <c r="O309" i="9"/>
  <c r="P150" i="9"/>
  <c r="P45" i="9"/>
  <c r="P233" i="5"/>
  <c r="O233" i="5"/>
  <c r="O262" i="5"/>
  <c r="O289" i="5"/>
  <c r="P205" i="5"/>
  <c r="O205" i="5"/>
  <c r="O87" i="5"/>
  <c r="M149" i="5"/>
  <c r="O149" i="5"/>
  <c r="N57" i="8"/>
  <c r="N231" i="6"/>
  <c r="P231" i="6"/>
  <c r="M136" i="6"/>
  <c r="P103" i="6"/>
  <c r="O201" i="6"/>
  <c r="M169" i="6"/>
  <c r="O99" i="7"/>
  <c r="P99" i="7"/>
  <c r="P67" i="7"/>
  <c r="O67" i="7"/>
  <c r="M32" i="7"/>
  <c r="N32" i="7"/>
  <c r="P305" i="6"/>
  <c r="M305" i="6"/>
  <c r="N305" i="6"/>
  <c r="O305" i="6"/>
  <c r="N264" i="6"/>
  <c r="N198" i="7"/>
  <c r="P161" i="7"/>
  <c r="N67" i="7"/>
  <c r="M198" i="7"/>
  <c r="M243" i="7"/>
  <c r="P70" i="6"/>
  <c r="O70" i="6"/>
  <c r="M258" i="3"/>
  <c r="O34" i="6"/>
  <c r="P112" i="3"/>
  <c r="O112" i="3"/>
  <c r="P174" i="3"/>
  <c r="M174" i="3"/>
  <c r="O174" i="3"/>
  <c r="O231" i="3"/>
  <c r="N258" i="3"/>
  <c r="O200" i="3"/>
  <c r="N61" i="3"/>
  <c r="P52" i="4"/>
  <c r="M79" i="4"/>
  <c r="O29" i="4"/>
  <c r="N241" i="2"/>
  <c r="P214" i="2"/>
  <c r="P182" i="2"/>
  <c r="N70" i="2"/>
  <c r="P39" i="2"/>
  <c r="O416" i="1"/>
  <c r="N217" i="1"/>
  <c r="N102" i="4"/>
  <c r="P258" i="1"/>
  <c r="M298" i="1"/>
  <c r="M416" i="1"/>
  <c r="P133" i="1"/>
  <c r="N298" i="1"/>
  <c r="M373" i="1"/>
  <c r="P45" i="1"/>
  <c r="M24" i="1"/>
  <c r="G5" i="11" s="1"/>
  <c r="M194" i="1"/>
  <c r="M195" i="1" s="1"/>
  <c r="G9" i="11" s="1"/>
  <c r="M215" i="1"/>
  <c r="M216" i="1" s="1"/>
  <c r="O9" i="11" s="1"/>
  <c r="M237" i="1"/>
  <c r="M238" i="1" s="1"/>
  <c r="G10" i="11" s="1"/>
  <c r="M277" i="1"/>
  <c r="M278" i="1" s="1"/>
  <c r="G11" i="11" s="1"/>
  <c r="M313" i="1"/>
  <c r="M314" i="1" s="1"/>
  <c r="G13" i="11" s="1"/>
  <c r="M351" i="1"/>
  <c r="M352" i="1" s="1"/>
  <c r="G14" i="11" s="1"/>
  <c r="M37" i="2"/>
  <c r="M38" i="2" s="1"/>
  <c r="O16" i="11" s="1"/>
  <c r="M53" i="2"/>
  <c r="M54" i="2" s="1"/>
  <c r="G17" i="11" s="1"/>
  <c r="M68" i="2"/>
  <c r="M69" i="2" s="1"/>
  <c r="O17" i="11" s="1"/>
  <c r="M84" i="2"/>
  <c r="M85" i="2" s="1"/>
  <c r="G18" i="11" s="1"/>
  <c r="M94" i="2"/>
  <c r="M95" i="2" s="1"/>
  <c r="O18" i="11" s="1"/>
  <c r="M165" i="2"/>
  <c r="M166" i="2" s="1"/>
  <c r="G21" i="11" s="1"/>
  <c r="M196" i="2"/>
  <c r="M197" i="2" s="1"/>
  <c r="G22" i="11" s="1"/>
  <c r="M226" i="2"/>
  <c r="M227" i="2" s="1"/>
  <c r="G23" i="11" s="1"/>
  <c r="M17" i="4"/>
  <c r="G24" i="11" s="1"/>
  <c r="M39" i="4"/>
  <c r="M40" i="4" s="1"/>
  <c r="G25" i="11" s="1"/>
  <c r="M268" i="4"/>
  <c r="M269" i="4" s="1"/>
  <c r="G33" i="11" s="1"/>
  <c r="H33" i="11" s="1"/>
  <c r="R33" i="11" s="1"/>
  <c r="O83" i="3"/>
  <c r="P144" i="3"/>
  <c r="P200" i="3"/>
  <c r="P231" i="3"/>
  <c r="P258" i="3"/>
  <c r="M303" i="6"/>
  <c r="M304" i="6" s="1"/>
  <c r="O54" i="11" s="1"/>
  <c r="O32" i="7"/>
  <c r="O16" i="7"/>
  <c r="M30" i="7"/>
  <c r="M31" i="7" s="1"/>
  <c r="O55" i="11" s="1"/>
  <c r="M213" i="7"/>
  <c r="M211" i="7"/>
  <c r="M227" i="7"/>
  <c r="M228" i="7" s="1"/>
  <c r="G62" i="11" s="1"/>
  <c r="H62" i="11" s="1"/>
  <c r="O36" i="8"/>
  <c r="O19" i="8"/>
  <c r="M45" i="8"/>
  <c r="M46" i="8" s="1"/>
  <c r="G64" i="11" s="1"/>
  <c r="M56" i="8"/>
  <c r="O64" i="11" s="1"/>
  <c r="P64" i="11" s="1"/>
  <c r="M55" i="8"/>
  <c r="M84" i="8"/>
  <c r="M85" i="8" s="1"/>
  <c r="O65" i="11" s="1"/>
  <c r="F92" i="8"/>
  <c r="O93" i="8"/>
  <c r="M94" i="8" s="1"/>
  <c r="G68" i="11" s="1"/>
  <c r="M93" i="8"/>
  <c r="M102" i="8"/>
  <c r="M103" i="8" s="1"/>
  <c r="O68" i="11" s="1"/>
  <c r="M50" i="5"/>
  <c r="M51" i="5" s="1"/>
  <c r="O73" i="11" s="1"/>
  <c r="N262" i="5"/>
  <c r="N246" i="5"/>
  <c r="N313" i="5"/>
  <c r="N300" i="5"/>
  <c r="N409" i="5"/>
  <c r="N384" i="5"/>
  <c r="P112" i="10"/>
  <c r="M22" i="2"/>
  <c r="M23" i="2" s="1"/>
  <c r="G16" i="11" s="1"/>
  <c r="O45" i="14"/>
  <c r="M28" i="12"/>
  <c r="M29" i="12" s="1"/>
  <c r="O107" i="11" s="1"/>
  <c r="M66" i="1"/>
  <c r="M67" i="1" s="1"/>
  <c r="G6" i="11" s="1"/>
  <c r="M110" i="1"/>
  <c r="M111" i="1" s="1"/>
  <c r="G7" i="11" s="1"/>
  <c r="M131" i="1"/>
  <c r="M132" i="1" s="1"/>
  <c r="O7" i="11" s="1"/>
  <c r="M153" i="1"/>
  <c r="M154" i="1" s="1"/>
  <c r="G8" i="11" s="1"/>
  <c r="M133" i="1"/>
  <c r="N45" i="1"/>
  <c r="N43" i="1"/>
  <c r="N128" i="2"/>
  <c r="N110" i="2"/>
  <c r="N151" i="2"/>
  <c r="N137" i="2"/>
  <c r="M65" i="4"/>
  <c r="M66" i="4" s="1"/>
  <c r="G26" i="11" s="1"/>
  <c r="M89" i="4"/>
  <c r="M90" i="4" s="1"/>
  <c r="G27" i="11" s="1"/>
  <c r="M116" i="4"/>
  <c r="M117" i="4" s="1"/>
  <c r="G28" i="11" s="1"/>
  <c r="M32" i="6"/>
  <c r="M33" i="6" s="1"/>
  <c r="O46" i="11" s="1"/>
  <c r="M68" i="6"/>
  <c r="M69" i="6" s="1"/>
  <c r="O47" i="11" s="1"/>
  <c r="M229" i="6"/>
  <c r="M230" i="6" s="1"/>
  <c r="O52" i="11" s="1"/>
  <c r="M65" i="7"/>
  <c r="M66" i="7" s="1"/>
  <c r="O56" i="11" s="1"/>
  <c r="M159" i="7"/>
  <c r="M160" i="7" s="1"/>
  <c r="O59" i="11" s="1"/>
  <c r="N213" i="7"/>
  <c r="N211" i="7"/>
  <c r="M212" i="7" s="1"/>
  <c r="G61" i="11" s="1"/>
  <c r="N36" i="8"/>
  <c r="N19" i="8"/>
  <c r="M20" i="8" s="1"/>
  <c r="M179" i="5"/>
  <c r="M180" i="5" s="1"/>
  <c r="O77" i="11" s="1"/>
  <c r="M203" i="5"/>
  <c r="M204" i="5" s="1"/>
  <c r="O81" i="11" s="1"/>
  <c r="M231" i="5"/>
  <c r="M232" i="5" s="1"/>
  <c r="O82" i="11" s="1"/>
  <c r="M260" i="5"/>
  <c r="M261" i="5" s="1"/>
  <c r="O83" i="11" s="1"/>
  <c r="M287" i="5"/>
  <c r="M288" i="5" s="1"/>
  <c r="O84" i="11" s="1"/>
  <c r="M311" i="5"/>
  <c r="M312" i="5" s="1"/>
  <c r="O85" i="11" s="1"/>
  <c r="M334" i="5"/>
  <c r="M335" i="5" s="1"/>
  <c r="O86" i="11" s="1"/>
  <c r="M364" i="5"/>
  <c r="M365" i="5" s="1"/>
  <c r="O87" i="11" s="1"/>
  <c r="M407" i="5"/>
  <c r="M408" i="5" s="1"/>
  <c r="O88" i="11" s="1"/>
  <c r="M128" i="7"/>
  <c r="M129" i="7" s="1"/>
  <c r="O58" i="11" s="1"/>
  <c r="F199" i="5"/>
  <c r="P33" i="12"/>
  <c r="M237" i="10"/>
  <c r="M158" i="10"/>
  <c r="M131" i="10"/>
  <c r="N94" i="9"/>
  <c r="N111" i="9" s="1"/>
  <c r="M45" i="3"/>
  <c r="M46" i="3" s="1"/>
  <c r="G35" i="11" s="1"/>
  <c r="M242" i="3"/>
  <c r="M243" i="3" s="1"/>
  <c r="G45" i="11" s="1"/>
  <c r="N35" i="3"/>
  <c r="N17" i="3"/>
  <c r="P83" i="3"/>
  <c r="M96" i="3"/>
  <c r="M97" i="3" s="1"/>
  <c r="G37" i="11" s="1"/>
  <c r="O144" i="3"/>
  <c r="O125" i="3"/>
  <c r="M157" i="3"/>
  <c r="M158" i="3" s="1"/>
  <c r="G42" i="11" s="1"/>
  <c r="M187" i="3"/>
  <c r="G43" i="11" s="1"/>
  <c r="M186" i="3"/>
  <c r="M213" i="3"/>
  <c r="M214" i="3" s="1"/>
  <c r="G44" i="11" s="1"/>
  <c r="P416" i="1"/>
  <c r="N258" i="1"/>
  <c r="M217" i="1"/>
  <c r="M150" i="2"/>
  <c r="M181" i="2"/>
  <c r="M213" i="2"/>
  <c r="O22" i="11" s="1"/>
  <c r="M240" i="2"/>
  <c r="M51" i="4"/>
  <c r="O25" i="11" s="1"/>
  <c r="M34" i="3"/>
  <c r="M60" i="3"/>
  <c r="O35" i="11" s="1"/>
  <c r="M82" i="3"/>
  <c r="O36" i="11" s="1"/>
  <c r="M111" i="3"/>
  <c r="M142" i="3"/>
  <c r="O38" i="11" s="1"/>
  <c r="M173" i="3"/>
  <c r="O42" i="11" s="1"/>
  <c r="M199" i="3"/>
  <c r="O43" i="11" s="1"/>
  <c r="M230" i="3"/>
  <c r="O44" i="11" s="1"/>
  <c r="M18" i="6"/>
  <c r="M52" i="6"/>
  <c r="G47" i="11" s="1"/>
  <c r="H47" i="11" s="1"/>
  <c r="M86" i="6"/>
  <c r="G48" i="11" s="1"/>
  <c r="M119" i="6"/>
  <c r="G49" i="11" s="1"/>
  <c r="M152" i="6"/>
  <c r="G50" i="11" s="1"/>
  <c r="M284" i="6"/>
  <c r="G54" i="11" s="1"/>
  <c r="M178" i="7"/>
  <c r="G60" i="11" s="1"/>
  <c r="M242" i="7"/>
  <c r="O62" i="11" s="1"/>
  <c r="M69" i="5"/>
  <c r="G74" i="11" s="1"/>
  <c r="M86" i="5"/>
  <c r="O74" i="11" s="1"/>
  <c r="M102" i="5"/>
  <c r="G75" i="11" s="1"/>
  <c r="M117" i="5"/>
  <c r="O75" i="11" s="1"/>
  <c r="M133" i="5"/>
  <c r="G76" i="11" s="1"/>
  <c r="M148" i="5"/>
  <c r="M164" i="5"/>
  <c r="G77" i="11" s="1"/>
  <c r="M192" i="5"/>
  <c r="G81" i="11" s="1"/>
  <c r="M219" i="5"/>
  <c r="G82" i="11" s="1"/>
  <c r="M277" i="5"/>
  <c r="M324" i="5"/>
  <c r="G86" i="11" s="1"/>
  <c r="M351" i="5"/>
  <c r="M25" i="9"/>
  <c r="G89" i="11" s="1"/>
  <c r="M44" i="9"/>
  <c r="M64" i="9"/>
  <c r="G90" i="11" s="1"/>
  <c r="M79" i="9"/>
  <c r="O90" i="11" s="1"/>
  <c r="M110" i="9"/>
  <c r="O91" i="11" s="1"/>
  <c r="M130" i="9"/>
  <c r="G92" i="11" s="1"/>
  <c r="M149" i="9"/>
  <c r="O92" i="11" s="1"/>
  <c r="M169" i="9"/>
  <c r="M186" i="9"/>
  <c r="O93" i="11" s="1"/>
  <c r="M199" i="9"/>
  <c r="G94" i="11" s="1"/>
  <c r="M209" i="9"/>
  <c r="O94" i="11" s="1"/>
  <c r="M225" i="9"/>
  <c r="G95" i="11" s="1"/>
  <c r="M256" i="9"/>
  <c r="G96" i="11" s="1"/>
  <c r="M289" i="9"/>
  <c r="G97" i="11" s="1"/>
  <c r="M308" i="9"/>
  <c r="M328" i="9"/>
  <c r="M339" i="9"/>
  <c r="O98" i="11" s="1"/>
  <c r="M354" i="9"/>
  <c r="G99" i="11" s="1"/>
  <c r="M368" i="9"/>
  <c r="M35" i="10"/>
  <c r="M50" i="10"/>
  <c r="O101" i="11" s="1"/>
  <c r="M66" i="10"/>
  <c r="G102" i="11" s="1"/>
  <c r="M80" i="10"/>
  <c r="M96" i="10"/>
  <c r="G103" i="11" s="1"/>
  <c r="M111" i="10"/>
  <c r="O103" i="11" s="1"/>
  <c r="M157" i="10"/>
  <c r="M177" i="10"/>
  <c r="M196" i="10"/>
  <c r="M236" i="10"/>
  <c r="O106" i="11" s="1"/>
  <c r="M83" i="7"/>
  <c r="N33" i="12"/>
  <c r="O33" i="12"/>
  <c r="M96" i="14"/>
  <c r="M86" i="14"/>
  <c r="G71" i="11" s="1"/>
  <c r="H71" i="11" s="1"/>
  <c r="R71" i="11" s="1"/>
  <c r="G69" i="11"/>
  <c r="H69" i="11" s="1"/>
  <c r="R69" i="11" s="1"/>
  <c r="M37" i="14"/>
  <c r="M16" i="14"/>
  <c r="M126" i="2"/>
  <c r="O19" i="11" s="1"/>
  <c r="M102" i="6"/>
  <c r="O48" i="11" s="1"/>
  <c r="M168" i="6"/>
  <c r="O50" i="11" s="1"/>
  <c r="M197" i="7"/>
  <c r="O60" i="11" s="1"/>
  <c r="M90" i="1"/>
  <c r="O6" i="11" s="1"/>
  <c r="M175" i="1"/>
  <c r="O8" i="11" s="1"/>
  <c r="M297" i="1"/>
  <c r="O11" i="11" s="1"/>
  <c r="M333" i="1"/>
  <c r="O13" i="11" s="1"/>
  <c r="M372" i="1"/>
  <c r="O14" i="11" s="1"/>
  <c r="M394" i="1"/>
  <c r="G15" i="11" s="1"/>
  <c r="M78" i="4"/>
  <c r="O26" i="11" s="1"/>
  <c r="M101" i="4"/>
  <c r="O27" i="11" s="1"/>
  <c r="M132" i="4"/>
  <c r="P35" i="3"/>
  <c r="P61" i="3"/>
  <c r="M83" i="3"/>
  <c r="M257" i="3"/>
  <c r="O45" i="11" s="1"/>
  <c r="M34" i="6"/>
  <c r="P34" i="6"/>
  <c r="M185" i="6"/>
  <c r="G51" i="11" s="1"/>
  <c r="M215" i="6"/>
  <c r="M145" i="7"/>
  <c r="M38" i="5"/>
  <c r="G73" i="11" s="1"/>
  <c r="P81" i="10"/>
  <c r="P197" i="10"/>
  <c r="M19" i="10"/>
  <c r="G100" i="11" s="1"/>
  <c r="M19" i="12"/>
  <c r="M26" i="13"/>
  <c r="M37" i="13"/>
  <c r="M48" i="13"/>
  <c r="M69" i="13"/>
  <c r="M80" i="13"/>
  <c r="M91" i="13"/>
  <c r="M102" i="13"/>
  <c r="M113" i="13"/>
  <c r="M124" i="13"/>
  <c r="M135" i="13"/>
  <c r="M28" i="4"/>
  <c r="O24" i="11" s="1"/>
  <c r="M162" i="4"/>
  <c r="O29" i="11" s="1"/>
  <c r="M191" i="4"/>
  <c r="M217" i="4"/>
  <c r="M248" i="4"/>
  <c r="M263" i="6"/>
  <c r="M58" i="13"/>
  <c r="M23" i="5"/>
  <c r="M33" i="12"/>
  <c r="M76" i="14"/>
  <c r="G70" i="11" s="1"/>
  <c r="H70" i="11" s="1"/>
  <c r="R70" i="11" s="1"/>
  <c r="M217" i="10"/>
  <c r="G106" i="11" s="1"/>
  <c r="M71" i="3"/>
  <c r="G36" i="11" s="1"/>
  <c r="M135" i="6"/>
  <c r="O49" i="11" s="1"/>
  <c r="M200" i="6"/>
  <c r="O51" i="11" s="1"/>
  <c r="M247" i="6"/>
  <c r="G53" i="11" s="1"/>
  <c r="M6" i="1"/>
  <c r="M375" i="1"/>
  <c r="M356" i="9"/>
  <c r="M22" i="10"/>
  <c r="M54" i="10"/>
  <c r="M83" i="10"/>
  <c r="M114" i="10"/>
  <c r="M160" i="10"/>
  <c r="M199" i="10"/>
  <c r="M6" i="12"/>
  <c r="M101" i="7"/>
  <c r="M163" i="7"/>
  <c r="M338" i="5"/>
  <c r="M368" i="5"/>
  <c r="M6" i="9"/>
  <c r="M82" i="9"/>
  <c r="M113" i="9"/>
  <c r="M152" i="9"/>
  <c r="M212" i="9"/>
  <c r="M243" i="9"/>
  <c r="M291" i="9"/>
  <c r="M311" i="9"/>
  <c r="M342" i="9"/>
  <c r="M6" i="10"/>
  <c r="M37" i="10"/>
  <c r="M98" i="10"/>
  <c r="M179" i="10"/>
  <c r="M219" i="10"/>
  <c r="M21" i="12"/>
  <c r="M189" i="9"/>
  <c r="M47" i="9"/>
  <c r="M85" i="7"/>
  <c r="M51" i="7"/>
  <c r="M19" i="7"/>
  <c r="M286" i="6"/>
  <c r="M249" i="6"/>
  <c r="M217" i="6"/>
  <c r="M187" i="6"/>
  <c r="M154" i="6"/>
  <c r="M121" i="6"/>
  <c r="M88" i="6"/>
  <c r="M54" i="6"/>
  <c r="M20" i="6"/>
  <c r="M245" i="3"/>
  <c r="M216" i="3"/>
  <c r="M189" i="3"/>
  <c r="M160" i="3"/>
  <c r="M128" i="3"/>
  <c r="M99" i="3"/>
  <c r="M73" i="3"/>
  <c r="M48" i="3"/>
  <c r="M20" i="3"/>
  <c r="M254" i="4"/>
  <c r="M220" i="4"/>
  <c r="M194" i="4"/>
  <c r="M165" i="4"/>
  <c r="M315" i="5"/>
  <c r="M291" i="5"/>
  <c r="M264" i="5"/>
  <c r="M249" i="5"/>
  <c r="M207" i="5"/>
  <c r="M183" i="5"/>
  <c r="M151" i="5"/>
  <c r="M120" i="5"/>
  <c r="M89" i="5"/>
  <c r="M54" i="5"/>
  <c r="M25" i="5"/>
  <c r="M96" i="8"/>
  <c r="M59" i="8"/>
  <c r="M116" i="8"/>
  <c r="M48" i="8"/>
  <c r="M22" i="8"/>
  <c r="M230" i="7"/>
  <c r="M200" i="7"/>
  <c r="M132" i="7"/>
  <c r="M135" i="4"/>
  <c r="M104" i="4"/>
  <c r="M81" i="4"/>
  <c r="M54" i="4"/>
  <c r="M31" i="4"/>
  <c r="M6" i="4"/>
  <c r="M216" i="2"/>
  <c r="M184" i="2"/>
  <c r="M153" i="2"/>
  <c r="M130" i="2"/>
  <c r="M72" i="2"/>
  <c r="M41" i="2"/>
  <c r="M6" i="2"/>
  <c r="M336" i="1"/>
  <c r="M300" i="1"/>
  <c r="M260" i="1"/>
  <c r="M219" i="1"/>
  <c r="M178" i="1"/>
  <c r="M135" i="1"/>
  <c r="M93" i="1"/>
  <c r="C6" i="11"/>
  <c r="F6" i="11" s="1"/>
  <c r="C7" i="11"/>
  <c r="F7" i="11" s="1"/>
  <c r="C9" i="11"/>
  <c r="F9" i="11" s="1"/>
  <c r="C11" i="11"/>
  <c r="F11" i="11" s="1"/>
  <c r="C14" i="11"/>
  <c r="F14" i="11" s="1"/>
  <c r="C17" i="11"/>
  <c r="F17" i="11" s="1"/>
  <c r="C18" i="11"/>
  <c r="F18" i="11" s="1"/>
  <c r="C25" i="11"/>
  <c r="F25" i="11" s="1"/>
  <c r="C26" i="11"/>
  <c r="F26" i="11" s="1"/>
  <c r="C28" i="11"/>
  <c r="F28" i="11" s="1"/>
  <c r="C31" i="11"/>
  <c r="F31" i="11" s="1"/>
  <c r="C32" i="11"/>
  <c r="K42" i="11"/>
  <c r="K43" i="11"/>
  <c r="N43" i="11" s="1"/>
  <c r="K45" i="11"/>
  <c r="N45" i="11" s="1"/>
  <c r="K47" i="11"/>
  <c r="N47" i="11" s="1"/>
  <c r="K49" i="11"/>
  <c r="K51" i="11"/>
  <c r="K53" i="11"/>
  <c r="N53" i="11" s="1"/>
  <c r="K55" i="11"/>
  <c r="N55" i="11" s="1"/>
  <c r="K57" i="11"/>
  <c r="N57" i="11" s="1"/>
  <c r="K58" i="11"/>
  <c r="K59" i="11"/>
  <c r="N59" i="11" s="1"/>
  <c r="K60" i="11"/>
  <c r="N60" i="11" s="1"/>
  <c r="C62" i="11"/>
  <c r="F62" i="11" s="1"/>
  <c r="C63" i="11"/>
  <c r="F63" i="11" s="1"/>
  <c r="C64" i="11"/>
  <c r="F64" i="11" s="1"/>
  <c r="C65" i="11"/>
  <c r="F65" i="11" s="1"/>
  <c r="C68" i="11"/>
  <c r="F68" i="11" s="1"/>
  <c r="C72" i="11"/>
  <c r="F72" i="11" s="1"/>
  <c r="Q72" i="11" s="1"/>
  <c r="K73" i="11"/>
  <c r="N73" i="11" s="1"/>
  <c r="K74" i="11"/>
  <c r="N74" i="11" s="1"/>
  <c r="K75" i="11"/>
  <c r="N75" i="11" s="1"/>
  <c r="K76" i="11"/>
  <c r="N76" i="11" s="1"/>
  <c r="K77" i="11"/>
  <c r="N77" i="11" s="1"/>
  <c r="K81" i="11"/>
  <c r="K82" i="11"/>
  <c r="N82" i="11" s="1"/>
  <c r="K83" i="11"/>
  <c r="N83" i="11" s="1"/>
  <c r="K84" i="11"/>
  <c r="N84" i="11" s="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C101" i="11"/>
  <c r="F101" i="11" s="1"/>
  <c r="C102" i="11"/>
  <c r="F102" i="11" s="1"/>
  <c r="C103" i="11"/>
  <c r="F103" i="11" s="1"/>
  <c r="C104" i="11"/>
  <c r="F104" i="11" s="1"/>
  <c r="C105" i="11"/>
  <c r="F105" i="11" s="1"/>
  <c r="C106" i="11"/>
  <c r="F106" i="11" s="1"/>
  <c r="C107" i="11"/>
  <c r="F107" i="11" s="1"/>
  <c r="K5" i="11"/>
  <c r="N5" i="11" s="1"/>
  <c r="K6" i="11"/>
  <c r="N6" i="11" s="1"/>
  <c r="Q6" i="11" s="1"/>
  <c r="K7" i="11"/>
  <c r="N7" i="11" s="1"/>
  <c r="K8" i="11"/>
  <c r="N8" i="11" s="1"/>
  <c r="K9" i="11"/>
  <c r="N9" i="11" s="1"/>
  <c r="K10" i="11"/>
  <c r="N10" i="11" s="1"/>
  <c r="K11" i="11"/>
  <c r="N11" i="11" s="1"/>
  <c r="Q11" i="11" s="1"/>
  <c r="K13" i="11"/>
  <c r="N13" i="11" s="1"/>
  <c r="K14" i="11"/>
  <c r="N14" i="11" s="1"/>
  <c r="K15" i="11"/>
  <c r="N15" i="11" s="1"/>
  <c r="K16" i="11"/>
  <c r="N16" i="11" s="1"/>
  <c r="K17" i="11"/>
  <c r="N17" i="11" s="1"/>
  <c r="K18" i="11"/>
  <c r="N18" i="11" s="1"/>
  <c r="K19" i="11"/>
  <c r="K20" i="11"/>
  <c r="N20" i="11" s="1"/>
  <c r="K21" i="11"/>
  <c r="N21" i="11" s="1"/>
  <c r="K22" i="11"/>
  <c r="N22" i="11" s="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Q31" i="11" s="1"/>
  <c r="K32" i="11"/>
  <c r="N32" i="11" s="1"/>
  <c r="C35" i="11"/>
  <c r="F35" i="11" s="1"/>
  <c r="C37" i="11"/>
  <c r="F37" i="11" s="1"/>
  <c r="C38" i="11"/>
  <c r="F38" i="11" s="1"/>
  <c r="C42" i="11"/>
  <c r="F42" i="11" s="1"/>
  <c r="C43" i="11"/>
  <c r="F43" i="11" s="1"/>
  <c r="C44" i="11"/>
  <c r="F44" i="11" s="1"/>
  <c r="C45" i="11"/>
  <c r="F45" i="11" s="1"/>
  <c r="C46" i="11"/>
  <c r="C47" i="11"/>
  <c r="F47" i="11" s="1"/>
  <c r="C48" i="11"/>
  <c r="C49" i="11"/>
  <c r="F49" i="11" s="1"/>
  <c r="C50" i="11"/>
  <c r="F50" i="11" s="1"/>
  <c r="C51" i="11"/>
  <c r="C52" i="11"/>
  <c r="F52" i="11" s="1"/>
  <c r="C53" i="11"/>
  <c r="C54" i="11"/>
  <c r="F54" i="11" s="1"/>
  <c r="C55" i="11"/>
  <c r="F55" i="11" s="1"/>
  <c r="C56" i="11"/>
  <c r="F56" i="11" s="1"/>
  <c r="C57" i="11"/>
  <c r="F57" i="11" s="1"/>
  <c r="C58" i="11"/>
  <c r="F58" i="11" s="1"/>
  <c r="C60" i="11"/>
  <c r="F60" i="11" s="1"/>
  <c r="K63" i="11"/>
  <c r="N63" i="11" s="1"/>
  <c r="K68" i="11"/>
  <c r="N68" i="11" s="1"/>
  <c r="Q68" i="11" s="1"/>
  <c r="C74" i="11"/>
  <c r="F74" i="11" s="1"/>
  <c r="C76" i="11"/>
  <c r="F76" i="11" s="1"/>
  <c r="C81" i="11"/>
  <c r="F81" i="11" s="1"/>
  <c r="C82" i="11"/>
  <c r="F82" i="11" s="1"/>
  <c r="C83" i="11"/>
  <c r="F83" i="11" s="1"/>
  <c r="C85" i="11"/>
  <c r="F85" i="11" s="1"/>
  <c r="C100" i="11"/>
  <c r="F100" i="11" s="1"/>
  <c r="Q100" i="11" s="1"/>
  <c r="K101" i="11"/>
  <c r="N101" i="11" s="1"/>
  <c r="K102" i="11"/>
  <c r="N102" i="11" s="1"/>
  <c r="K103" i="11"/>
  <c r="K104" i="11"/>
  <c r="N104" i="11" s="1"/>
  <c r="K105" i="11"/>
  <c r="N105" i="11" s="1"/>
  <c r="Q105" i="11" s="1"/>
  <c r="K107" i="11"/>
  <c r="N107" i="11" s="1"/>
  <c r="M330" i="9"/>
  <c r="M258" i="9"/>
  <c r="M227" i="9"/>
  <c r="M201" i="9"/>
  <c r="M171" i="9"/>
  <c r="M132" i="9"/>
  <c r="M66" i="9"/>
  <c r="M27" i="9"/>
  <c r="M387" i="5"/>
  <c r="M353" i="5"/>
  <c r="M69" i="7"/>
  <c r="M34" i="7"/>
  <c r="M6" i="7"/>
  <c r="M266" i="6"/>
  <c r="M233" i="6"/>
  <c r="M203" i="6"/>
  <c r="M171" i="6"/>
  <c r="M138" i="6"/>
  <c r="M105" i="6"/>
  <c r="M72" i="6"/>
  <c r="M36" i="6"/>
  <c r="M6" i="6"/>
  <c r="M233" i="3"/>
  <c r="M202" i="3"/>
  <c r="M176" i="3"/>
  <c r="M146" i="3"/>
  <c r="M114" i="3"/>
  <c r="M85" i="3"/>
  <c r="M63" i="3"/>
  <c r="M37" i="3"/>
  <c r="M7" i="3"/>
  <c r="M235" i="4"/>
  <c r="M206" i="4"/>
  <c r="M178" i="4"/>
  <c r="M326" i="5"/>
  <c r="M303" i="5"/>
  <c r="M279" i="5"/>
  <c r="M221" i="5"/>
  <c r="M194" i="5"/>
  <c r="M166" i="5"/>
  <c r="M135" i="5"/>
  <c r="M104" i="5"/>
  <c r="M71" i="5"/>
  <c r="M40" i="5"/>
  <c r="M6" i="5"/>
  <c r="M88" i="8"/>
  <c r="M76" i="8"/>
  <c r="M106" i="8"/>
  <c r="M38" i="8"/>
  <c r="M6" i="8"/>
  <c r="M215" i="7"/>
  <c r="M180" i="7"/>
  <c r="M147" i="7"/>
  <c r="M116" i="7"/>
  <c r="M149" i="4"/>
  <c r="M119" i="4"/>
  <c r="M92" i="4"/>
  <c r="M68" i="4"/>
  <c r="M42" i="4"/>
  <c r="M19" i="4"/>
  <c r="M229" i="2"/>
  <c r="M168" i="2"/>
  <c r="M140" i="2"/>
  <c r="M113" i="2"/>
  <c r="M86" i="2"/>
  <c r="M56" i="2"/>
  <c r="M25" i="2"/>
  <c r="M396" i="1"/>
  <c r="M354" i="1"/>
  <c r="M316" i="1"/>
  <c r="M280" i="1"/>
  <c r="M240" i="1"/>
  <c r="M197" i="1"/>
  <c r="M156" i="1"/>
  <c r="M113" i="1"/>
  <c r="M26" i="1"/>
  <c r="K106" i="11"/>
  <c r="N106" i="11" s="1"/>
  <c r="C99" i="11"/>
  <c r="F99" i="11" s="1"/>
  <c r="Q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C89" i="11"/>
  <c r="F89" i="11" s="1"/>
  <c r="C88" i="11"/>
  <c r="F88" i="11" s="1"/>
  <c r="C87" i="11"/>
  <c r="F87" i="11" s="1"/>
  <c r="K56" i="11"/>
  <c r="N56" i="11" s="1"/>
  <c r="K54" i="11"/>
  <c r="N54" i="11" s="1"/>
  <c r="K52" i="11"/>
  <c r="N52" i="11" s="1"/>
  <c r="K50" i="11"/>
  <c r="N50" i="11" s="1"/>
  <c r="K48" i="11"/>
  <c r="N48" i="11" s="1"/>
  <c r="K46" i="11"/>
  <c r="N46" i="11" s="1"/>
  <c r="K44" i="11"/>
  <c r="N44" i="11" s="1"/>
  <c r="K38" i="11"/>
  <c r="N38" i="11" s="1"/>
  <c r="K37" i="11"/>
  <c r="N37" i="11" s="1"/>
  <c r="K36" i="11"/>
  <c r="N36" i="11" s="1"/>
  <c r="K35" i="11"/>
  <c r="N35" i="11" s="1"/>
  <c r="K34" i="11"/>
  <c r="N34" i="11" s="1"/>
  <c r="C30" i="11"/>
  <c r="F30" i="11" s="1"/>
  <c r="C86" i="11"/>
  <c r="F86" i="11" s="1"/>
  <c r="M98" i="2"/>
  <c r="C77" i="11"/>
  <c r="F77" i="11" s="1"/>
  <c r="C75" i="11"/>
  <c r="F75" i="11" s="1"/>
  <c r="Q75" i="11" s="1"/>
  <c r="C73" i="11"/>
  <c r="F73" i="11" s="1"/>
  <c r="K65" i="11"/>
  <c r="N65" i="11" s="1"/>
  <c r="K64" i="11"/>
  <c r="N64" i="11" s="1"/>
  <c r="K62" i="11"/>
  <c r="N62" i="11" s="1"/>
  <c r="C61" i="11"/>
  <c r="C59" i="11"/>
  <c r="F59" i="11" s="1"/>
  <c r="Q59" i="11" s="1"/>
  <c r="C29" i="11"/>
  <c r="F29" i="11" s="1"/>
  <c r="C27" i="11"/>
  <c r="F27" i="11" s="1"/>
  <c r="Q27" i="11" s="1"/>
  <c r="C24" i="11"/>
  <c r="F24" i="11" s="1"/>
  <c r="C23" i="11"/>
  <c r="F23" i="11" s="1"/>
  <c r="Q23" i="11" s="1"/>
  <c r="C22" i="11"/>
  <c r="F22" i="11" s="1"/>
  <c r="C21" i="11"/>
  <c r="F21" i="11" s="1"/>
  <c r="Q21" i="11" s="1"/>
  <c r="C19" i="11"/>
  <c r="F19" i="11" s="1"/>
  <c r="C16" i="11"/>
  <c r="F16" i="11" s="1"/>
  <c r="C15" i="11"/>
  <c r="F15" i="11" s="1"/>
  <c r="C13" i="11"/>
  <c r="F13" i="11" s="1"/>
  <c r="C10" i="11"/>
  <c r="F10" i="11" s="1"/>
  <c r="C8" i="11"/>
  <c r="F8" i="11" s="1"/>
  <c r="M78" i="14"/>
  <c r="M115" i="13"/>
  <c r="M93" i="13"/>
  <c r="M71" i="13"/>
  <c r="M50" i="13"/>
  <c r="M6" i="13"/>
  <c r="M88" i="14"/>
  <c r="M68" i="14"/>
  <c r="M28" i="14"/>
  <c r="M6" i="14"/>
  <c r="M126" i="13"/>
  <c r="M104" i="13"/>
  <c r="M82" i="13"/>
  <c r="M60" i="13"/>
  <c r="M39" i="13"/>
  <c r="M17" i="13"/>
  <c r="M48" i="1"/>
  <c r="M69" i="1"/>
  <c r="C20" i="11"/>
  <c r="F20" i="11" s="1"/>
  <c r="C84" i="11"/>
  <c r="F84" i="11" s="1"/>
  <c r="M199" i="2"/>
  <c r="M235" i="5"/>
  <c r="M274" i="9"/>
  <c r="M68" i="10"/>
  <c r="M134" i="10"/>
  <c r="M97" i="9"/>
  <c r="G107" i="11"/>
  <c r="N112" i="10"/>
  <c r="N197" i="10"/>
  <c r="O52" i="10"/>
  <c r="P237" i="10"/>
  <c r="N52" i="10"/>
  <c r="N158" i="10"/>
  <c r="N81" i="10"/>
  <c r="O104" i="11"/>
  <c r="G105" i="11"/>
  <c r="O105" i="11"/>
  <c r="M81" i="10"/>
  <c r="M197" i="10"/>
  <c r="P52" i="10"/>
  <c r="O158" i="10"/>
  <c r="G101" i="11"/>
  <c r="O102" i="11"/>
  <c r="M52" i="10"/>
  <c r="O111" i="9"/>
  <c r="P111" i="9"/>
  <c r="M111" i="9"/>
  <c r="N369" i="9"/>
  <c r="N340" i="9"/>
  <c r="N309" i="9"/>
  <c r="O150" i="9"/>
  <c r="O45" i="9"/>
  <c r="M80" i="9"/>
  <c r="M187" i="9"/>
  <c r="M210" i="9"/>
  <c r="M309" i="9"/>
  <c r="M369" i="9"/>
  <c r="M150" i="9"/>
  <c r="M45" i="9"/>
  <c r="N241" i="9"/>
  <c r="G98" i="11"/>
  <c r="H98" i="11" s="1"/>
  <c r="O241" i="9"/>
  <c r="P80" i="9"/>
  <c r="P272" i="9"/>
  <c r="M340" i="9"/>
  <c r="N150" i="9"/>
  <c r="O187" i="9"/>
  <c r="M272" i="9"/>
  <c r="N80" i="9"/>
  <c r="P369" i="9"/>
  <c r="O89" i="11"/>
  <c r="O97" i="11"/>
  <c r="G93" i="11"/>
  <c r="O99" i="11"/>
  <c r="P99" i="11" s="1"/>
  <c r="N272" i="9"/>
  <c r="N187" i="9"/>
  <c r="N45" i="9"/>
  <c r="O80" i="9"/>
  <c r="O272" i="9"/>
  <c r="M366" i="5"/>
  <c r="M205" i="5"/>
  <c r="M181" i="5"/>
  <c r="M313" i="5"/>
  <c r="M289" i="5"/>
  <c r="M262" i="5"/>
  <c r="M409" i="5"/>
  <c r="M118" i="5"/>
  <c r="M233" i="5"/>
  <c r="N118" i="5"/>
  <c r="M336" i="5"/>
  <c r="M52" i="5"/>
  <c r="O52" i="5"/>
  <c r="N87" i="5"/>
  <c r="P149" i="5"/>
  <c r="M87" i="5"/>
  <c r="N52" i="5"/>
  <c r="O118" i="5"/>
  <c r="P118" i="5"/>
  <c r="P87" i="5"/>
  <c r="O366" i="5"/>
  <c r="N149" i="5"/>
  <c r="N233" i="5"/>
  <c r="P52" i="5"/>
  <c r="O76" i="11"/>
  <c r="G84" i="11"/>
  <c r="N181" i="5"/>
  <c r="O336" i="5"/>
  <c r="O409" i="5"/>
  <c r="O313" i="5"/>
  <c r="G87" i="11"/>
  <c r="O181" i="5"/>
  <c r="N289" i="5"/>
  <c r="N366" i="5"/>
  <c r="M247" i="5"/>
  <c r="N336" i="5"/>
  <c r="N205" i="5"/>
  <c r="P104" i="8"/>
  <c r="O86" i="8"/>
  <c r="P86" i="8"/>
  <c r="O57" i="8"/>
  <c r="N86" i="8"/>
  <c r="M57" i="8"/>
  <c r="P36" i="8"/>
  <c r="P57" i="8"/>
  <c r="M36" i="8"/>
  <c r="O104" i="8"/>
  <c r="N104" i="8"/>
  <c r="M86" i="8"/>
  <c r="P243" i="7"/>
  <c r="N99" i="7"/>
  <c r="M67" i="7"/>
  <c r="M99" i="7"/>
  <c r="O243" i="7"/>
  <c r="N130" i="7"/>
  <c r="N161" i="7"/>
  <c r="N243" i="7"/>
  <c r="G57" i="11"/>
  <c r="O57" i="11"/>
  <c r="G59" i="11"/>
  <c r="M161" i="7"/>
  <c r="O198" i="7"/>
  <c r="P201" i="6"/>
  <c r="O264" i="6"/>
  <c r="N103" i="6"/>
  <c r="G52" i="11"/>
  <c r="G46" i="11"/>
  <c r="N70" i="6"/>
  <c r="O169" i="6"/>
  <c r="M103" i="6"/>
  <c r="N34" i="6"/>
  <c r="N231" i="3"/>
  <c r="N174" i="3"/>
  <c r="M112" i="3"/>
  <c r="N144" i="3"/>
  <c r="O35" i="3"/>
  <c r="O61" i="3"/>
  <c r="O258" i="3"/>
  <c r="M144" i="3"/>
  <c r="N200" i="3"/>
  <c r="O37" i="11"/>
  <c r="O34" i="11"/>
  <c r="N83" i="3"/>
  <c r="M18" i="3"/>
  <c r="N112" i="3"/>
  <c r="M52" i="4"/>
  <c r="N133" i="4"/>
  <c r="M29" i="4"/>
  <c r="N79" i="4"/>
  <c r="Q62" i="11"/>
  <c r="O102" i="4"/>
  <c r="O79" i="4"/>
  <c r="O133" i="4"/>
  <c r="P29" i="4"/>
  <c r="G30" i="11"/>
  <c r="G32" i="11"/>
  <c r="N29" i="4"/>
  <c r="N52" i="4"/>
  <c r="M133" i="4"/>
  <c r="M102" i="4"/>
  <c r="O30" i="11"/>
  <c r="O31" i="11"/>
  <c r="O52" i="4"/>
  <c r="O28" i="11"/>
  <c r="O32" i="11"/>
  <c r="G29" i="11"/>
  <c r="G31" i="11"/>
  <c r="G72" i="11"/>
  <c r="O53" i="11"/>
  <c r="M264" i="6"/>
  <c r="O151" i="2"/>
  <c r="O214" i="2"/>
  <c r="O182" i="2"/>
  <c r="N214" i="2"/>
  <c r="N182" i="2"/>
  <c r="N39" i="2"/>
  <c r="M39" i="2"/>
  <c r="M70" i="2"/>
  <c r="M128" i="2"/>
  <c r="M96" i="2"/>
  <c r="M214" i="2"/>
  <c r="M182" i="2"/>
  <c r="O39" i="2"/>
  <c r="O70" i="2"/>
  <c r="P96" i="2"/>
  <c r="N96" i="2"/>
  <c r="O128" i="2"/>
  <c r="M241" i="2"/>
  <c r="P70" i="2"/>
  <c r="O96" i="2"/>
  <c r="O20" i="11"/>
  <c r="O21" i="11"/>
  <c r="O23" i="11"/>
  <c r="M151" i="2"/>
  <c r="N373" i="1"/>
  <c r="O373" i="1"/>
  <c r="O298" i="1"/>
  <c r="O217" i="1"/>
  <c r="O334" i="1"/>
  <c r="O91" i="1"/>
  <c r="N416" i="1"/>
  <c r="O45" i="1"/>
  <c r="M176" i="1"/>
  <c r="N133" i="1"/>
  <c r="M91" i="1"/>
  <c r="O176" i="1"/>
  <c r="M258" i="1"/>
  <c r="N334" i="1"/>
  <c r="O258" i="1"/>
  <c r="P176" i="1"/>
  <c r="P91" i="1"/>
  <c r="N176" i="1"/>
  <c r="P373" i="1"/>
  <c r="P298" i="1"/>
  <c r="N91" i="1"/>
  <c r="P217" i="1"/>
  <c r="P334" i="1"/>
  <c r="O133" i="1"/>
  <c r="M45" i="1"/>
  <c r="M334" i="1"/>
  <c r="Q90" i="11"/>
  <c r="N42" i="11"/>
  <c r="C5" i="11"/>
  <c r="P29" i="11" l="1"/>
  <c r="H25" i="11"/>
  <c r="H11" i="11"/>
  <c r="Q50" i="11"/>
  <c r="P54" i="11"/>
  <c r="M95" i="9"/>
  <c r="G91" i="11" s="1"/>
  <c r="H91" i="11" s="1"/>
  <c r="H61" i="11"/>
  <c r="R61" i="11" s="1"/>
  <c r="P60" i="11"/>
  <c r="H49" i="11"/>
  <c r="H73" i="11"/>
  <c r="H77" i="11"/>
  <c r="H50" i="11"/>
  <c r="P36" i="11"/>
  <c r="M271" i="9"/>
  <c r="O96" i="11" s="1"/>
  <c r="P96" i="11" s="1"/>
  <c r="M132" i="10"/>
  <c r="G104" i="11" s="1"/>
  <c r="H104" i="11" s="1"/>
  <c r="M49" i="7"/>
  <c r="G56" i="11" s="1"/>
  <c r="H56" i="11" s="1"/>
  <c r="M301" i="5"/>
  <c r="G85" i="11" s="1"/>
  <c r="H85" i="11" s="1"/>
  <c r="M138" i="2"/>
  <c r="G20" i="11" s="1"/>
  <c r="H20" i="11" s="1"/>
  <c r="G34" i="11"/>
  <c r="M114" i="7"/>
  <c r="G58" i="11" s="1"/>
  <c r="H58" i="11" s="1"/>
  <c r="M35" i="8"/>
  <c r="O63" i="11" s="1"/>
  <c r="P63" i="11" s="1"/>
  <c r="G83" i="11"/>
  <c r="H83" i="11" s="1"/>
  <c r="M240" i="9"/>
  <c r="O95" i="11" s="1"/>
  <c r="P95" i="11" s="1"/>
  <c r="M385" i="5"/>
  <c r="G88" i="11" s="1"/>
  <c r="H88" i="11" s="1"/>
  <c r="M17" i="7"/>
  <c r="G55" i="11" s="1"/>
  <c r="H55" i="11" s="1"/>
  <c r="M126" i="3"/>
  <c r="G38" i="11" s="1"/>
  <c r="H38" i="11" s="1"/>
  <c r="M111" i="2"/>
  <c r="G19" i="11" s="1"/>
  <c r="H19" i="11" s="1"/>
  <c r="M257" i="1"/>
  <c r="O10" i="11" s="1"/>
  <c r="P10" i="11" s="1"/>
  <c r="M415" i="1"/>
  <c r="O15" i="11" s="1"/>
  <c r="P15" i="11" s="1"/>
  <c r="M44" i="1"/>
  <c r="O5" i="11" s="1"/>
  <c r="P5" i="11" s="1"/>
  <c r="F61" i="11"/>
  <c r="Q61" i="11" s="1"/>
  <c r="P50" i="11"/>
  <c r="H21" i="11"/>
  <c r="H15" i="11"/>
  <c r="H10" i="11"/>
  <c r="H17" i="11"/>
  <c r="P46" i="11"/>
  <c r="P32" i="11"/>
  <c r="H24" i="11"/>
  <c r="Q65" i="11"/>
  <c r="Q25" i="11"/>
  <c r="Q77" i="11"/>
  <c r="Q73" i="11"/>
  <c r="H6" i="11"/>
  <c r="H13" i="11"/>
  <c r="H14" i="11"/>
  <c r="H8" i="11"/>
  <c r="P23" i="11"/>
  <c r="P21" i="11"/>
  <c r="H23" i="11"/>
  <c r="H105" i="11"/>
  <c r="P27" i="11"/>
  <c r="H31" i="11"/>
  <c r="H27" i="11"/>
  <c r="P25" i="11"/>
  <c r="P77" i="11"/>
  <c r="H30" i="11"/>
  <c r="P42" i="11"/>
  <c r="P35" i="11"/>
  <c r="P44" i="11"/>
  <c r="P37" i="11"/>
  <c r="P62" i="11"/>
  <c r="R62" i="11" s="1"/>
  <c r="H59" i="11"/>
  <c r="P65" i="11"/>
  <c r="R65" i="11" s="1"/>
  <c r="H75" i="11"/>
  <c r="H82" i="11"/>
  <c r="H96" i="11"/>
  <c r="H92" i="11"/>
  <c r="H90" i="11"/>
  <c r="H94" i="11"/>
  <c r="H107" i="11"/>
  <c r="Q29" i="11"/>
  <c r="Q107" i="11"/>
  <c r="Q14" i="11"/>
  <c r="H86" i="11"/>
  <c r="Q9" i="11"/>
  <c r="Q60" i="11"/>
  <c r="Q17" i="11"/>
  <c r="P102" i="11"/>
  <c r="Q88" i="11"/>
  <c r="Q55" i="11"/>
  <c r="N51" i="11"/>
  <c r="P51" i="11"/>
  <c r="N49" i="11"/>
  <c r="Q49" i="11" s="1"/>
  <c r="P49" i="11"/>
  <c r="F32" i="11"/>
  <c r="Q32" i="11" s="1"/>
  <c r="H32" i="11"/>
  <c r="Q47" i="11"/>
  <c r="H7" i="11"/>
  <c r="H26" i="11"/>
  <c r="P43" i="11"/>
  <c r="P47" i="11"/>
  <c r="R47" i="11" s="1"/>
  <c r="P55" i="11"/>
  <c r="H60" i="11"/>
  <c r="H74" i="11"/>
  <c r="H81" i="11"/>
  <c r="H76" i="11"/>
  <c r="H9" i="11"/>
  <c r="H16" i="11"/>
  <c r="H18" i="11"/>
  <c r="H22" i="11"/>
  <c r="P53" i="11"/>
  <c r="P48" i="11"/>
  <c r="P52" i="11"/>
  <c r="H29" i="11"/>
  <c r="R29" i="11" s="1"/>
  <c r="H28" i="11"/>
  <c r="P45" i="11"/>
  <c r="P34" i="11"/>
  <c r="P38" i="11"/>
  <c r="P59" i="11"/>
  <c r="P57" i="11"/>
  <c r="P56" i="11"/>
  <c r="P68" i="11"/>
  <c r="H68" i="11"/>
  <c r="P75" i="11"/>
  <c r="P88" i="11"/>
  <c r="H87" i="11"/>
  <c r="P73" i="11"/>
  <c r="H99" i="11"/>
  <c r="R99" i="11" s="1"/>
  <c r="H93" i="11"/>
  <c r="H97" i="11"/>
  <c r="H95" i="11"/>
  <c r="H89" i="11"/>
  <c r="P90" i="11"/>
  <c r="P106" i="11"/>
  <c r="P104" i="11"/>
  <c r="H100" i="11"/>
  <c r="R100" i="11" s="1"/>
  <c r="M58" i="14"/>
  <c r="M65" i="14" s="1"/>
  <c r="M48" i="14"/>
  <c r="M54" i="14" s="1"/>
  <c r="M55" i="14" s="1"/>
  <c r="M108" i="14"/>
  <c r="M114" i="14" s="1"/>
  <c r="M18" i="14"/>
  <c r="M24" i="14" s="1"/>
  <c r="M98" i="14"/>
  <c r="M104" i="14" s="1"/>
  <c r="M39" i="14"/>
  <c r="M44" i="14" s="1"/>
  <c r="F44" i="14" s="1"/>
  <c r="M28" i="13"/>
  <c r="N103" i="11"/>
  <c r="P103" i="11"/>
  <c r="P101" i="11"/>
  <c r="P105" i="11"/>
  <c r="P107" i="11"/>
  <c r="Q54" i="11"/>
  <c r="Q52" i="11"/>
  <c r="Q44" i="11"/>
  <c r="Q37" i="11"/>
  <c r="Q30" i="11"/>
  <c r="Q28" i="11"/>
  <c r="Q26" i="11"/>
  <c r="Q22" i="11"/>
  <c r="Q20" i="11"/>
  <c r="Q18" i="11"/>
  <c r="Q7" i="11"/>
  <c r="Q103" i="11"/>
  <c r="Q101" i="11"/>
  <c r="Q97" i="11"/>
  <c r="Q95" i="11"/>
  <c r="Q93" i="11"/>
  <c r="Q91" i="11"/>
  <c r="Q89" i="11"/>
  <c r="Q87" i="11"/>
  <c r="Q85" i="11"/>
  <c r="Q83" i="11"/>
  <c r="Q76" i="11"/>
  <c r="Q74" i="11"/>
  <c r="Q57" i="11"/>
  <c r="Q45" i="11"/>
  <c r="Q43" i="11"/>
  <c r="Q38" i="11"/>
  <c r="Q15" i="11"/>
  <c r="Q13" i="11"/>
  <c r="Q10" i="11"/>
  <c r="Q8" i="11"/>
  <c r="Q104" i="11"/>
  <c r="Q102" i="11"/>
  <c r="Q98" i="11"/>
  <c r="Q96" i="11"/>
  <c r="Q94" i="11"/>
  <c r="Q92" i="11"/>
  <c r="Q82" i="11"/>
  <c r="Q63" i="11"/>
  <c r="F48" i="11"/>
  <c r="Q48" i="11" s="1"/>
  <c r="H48" i="11"/>
  <c r="F46" i="11"/>
  <c r="Q46" i="11" s="1"/>
  <c r="H46" i="11"/>
  <c r="N81" i="11"/>
  <c r="Q81" i="11" s="1"/>
  <c r="K112" i="11"/>
  <c r="N58" i="11"/>
  <c r="Q58" i="11" s="1"/>
  <c r="P58" i="11"/>
  <c r="F53" i="11"/>
  <c r="Q53" i="11" s="1"/>
  <c r="H53" i="11"/>
  <c r="F51" i="11"/>
  <c r="Q51" i="11" s="1"/>
  <c r="H51" i="11"/>
  <c r="N19" i="11"/>
  <c r="Q19" i="11" s="1"/>
  <c r="P19" i="11"/>
  <c r="P13" i="11"/>
  <c r="Q42" i="11"/>
  <c r="P14" i="11"/>
  <c r="P9" i="11"/>
  <c r="P6" i="11"/>
  <c r="P11" i="11"/>
  <c r="R11" i="11" s="1"/>
  <c r="P22" i="11"/>
  <c r="P20" i="11"/>
  <c r="P16" i="11"/>
  <c r="R16" i="11" s="1"/>
  <c r="P28" i="11"/>
  <c r="P30" i="11"/>
  <c r="Q64" i="11"/>
  <c r="H35" i="11"/>
  <c r="H44" i="11"/>
  <c r="H43" i="11"/>
  <c r="R43" i="11" s="1"/>
  <c r="H37" i="11"/>
  <c r="H54" i="11"/>
  <c r="R54" i="11" s="1"/>
  <c r="H52" i="11"/>
  <c r="H64" i="11"/>
  <c r="R64" i="11" s="1"/>
  <c r="P82" i="11"/>
  <c r="P81" i="11"/>
  <c r="P76" i="11"/>
  <c r="P94" i="11"/>
  <c r="P92" i="11"/>
  <c r="P91" i="11"/>
  <c r="R91" i="11" s="1"/>
  <c r="H103" i="11"/>
  <c r="C34" i="11"/>
  <c r="F34" i="11" s="1"/>
  <c r="Q34" i="11" s="1"/>
  <c r="C36" i="11"/>
  <c r="Q86" i="11"/>
  <c r="P8" i="11"/>
  <c r="P7" i="11"/>
  <c r="R7" i="11" s="1"/>
  <c r="P17" i="11"/>
  <c r="P18" i="11"/>
  <c r="H72" i="11"/>
  <c r="R72" i="11" s="1"/>
  <c r="P26" i="11"/>
  <c r="P24" i="11"/>
  <c r="P31" i="11"/>
  <c r="H45" i="11"/>
  <c r="H42" i="11"/>
  <c r="H57" i="11"/>
  <c r="P74" i="11"/>
  <c r="P87" i="11"/>
  <c r="P86" i="11"/>
  <c r="P85" i="11"/>
  <c r="P84" i="11"/>
  <c r="P83" i="11"/>
  <c r="P98" i="11"/>
  <c r="R98" i="11" s="1"/>
  <c r="P93" i="11"/>
  <c r="R93" i="11" s="1"/>
  <c r="P97" i="11"/>
  <c r="P89" i="11"/>
  <c r="H106" i="11"/>
  <c r="H101" i="11"/>
  <c r="H102" i="11"/>
  <c r="Q84" i="11"/>
  <c r="H84" i="11"/>
  <c r="G63" i="11"/>
  <c r="H63" i="11" s="1"/>
  <c r="Q56" i="11"/>
  <c r="Q16" i="11"/>
  <c r="Q106" i="11"/>
  <c r="R25" i="11"/>
  <c r="Q35" i="11"/>
  <c r="Q24" i="11"/>
  <c r="H5" i="11"/>
  <c r="F5" i="11"/>
  <c r="Q5" i="11" s="1"/>
  <c r="R23" i="11" l="1"/>
  <c r="R92" i="11"/>
  <c r="R52" i="11"/>
  <c r="R49" i="11"/>
  <c r="R60" i="11"/>
  <c r="R35" i="11"/>
  <c r="R44" i="11"/>
  <c r="R30" i="11"/>
  <c r="R27" i="11"/>
  <c r="R22" i="11"/>
  <c r="R21" i="11"/>
  <c r="R17" i="11"/>
  <c r="R107" i="11"/>
  <c r="R90" i="11"/>
  <c r="R77" i="11"/>
  <c r="R74" i="11"/>
  <c r="R86" i="11"/>
  <c r="R82" i="11"/>
  <c r="R73" i="11"/>
  <c r="R59" i="11"/>
  <c r="R50" i="11"/>
  <c r="R42" i="11"/>
  <c r="R24" i="11"/>
  <c r="R28" i="11"/>
  <c r="R31" i="11"/>
  <c r="R13" i="11"/>
  <c r="R14" i="11"/>
  <c r="R97" i="11"/>
  <c r="R94" i="11"/>
  <c r="R45" i="11"/>
  <c r="R37" i="11"/>
  <c r="M105" i="14"/>
  <c r="M106" i="14" s="1"/>
  <c r="M115" i="14"/>
  <c r="M116" i="14" s="1"/>
  <c r="M45" i="14"/>
  <c r="M46" i="14" s="1"/>
  <c r="M25" i="14"/>
  <c r="M26" i="14" s="1"/>
  <c r="R105" i="11"/>
  <c r="R83" i="11"/>
  <c r="R75" i="11"/>
  <c r="R51" i="11"/>
  <c r="R46" i="11"/>
  <c r="R95" i="11"/>
  <c r="R96" i="11"/>
  <c r="R56" i="11"/>
  <c r="R55" i="11"/>
  <c r="R32" i="11"/>
  <c r="R19" i="11"/>
  <c r="R6" i="11"/>
  <c r="R8" i="11"/>
  <c r="R85" i="11"/>
  <c r="M56" i="14"/>
  <c r="G66" i="11" s="1"/>
  <c r="H66" i="11" s="1"/>
  <c r="R66" i="11" s="1"/>
  <c r="M66" i="14"/>
  <c r="G67" i="11" s="1"/>
  <c r="H67" i="11" s="1"/>
  <c r="R67" i="11" s="1"/>
  <c r="R88" i="11"/>
  <c r="R10" i="11"/>
  <c r="R15" i="11"/>
  <c r="R18" i="11"/>
  <c r="R9" i="11"/>
  <c r="R68" i="11"/>
  <c r="R48" i="11"/>
  <c r="R63" i="11"/>
  <c r="R38" i="11"/>
  <c r="R76" i="11"/>
  <c r="R103" i="11"/>
  <c r="R102" i="11"/>
  <c r="R106" i="11"/>
  <c r="R89" i="11"/>
  <c r="R87" i="11"/>
  <c r="R57" i="11"/>
  <c r="R53" i="11"/>
  <c r="R101" i="11"/>
  <c r="R104" i="11"/>
  <c r="R26" i="11"/>
  <c r="R81" i="11"/>
  <c r="R58" i="11"/>
  <c r="C112" i="11"/>
  <c r="F113" i="11" s="1"/>
  <c r="R20" i="11"/>
  <c r="R5" i="11"/>
  <c r="R84" i="11"/>
  <c r="H36" i="11"/>
  <c r="R36" i="11" s="1"/>
  <c r="F36" i="11"/>
  <c r="Q36" i="11" s="1"/>
  <c r="H34" i="11"/>
  <c r="R34" i="11" s="1"/>
</calcChain>
</file>

<file path=xl/sharedStrings.xml><?xml version="1.0" encoding="utf-8"?>
<sst xmlns="http://schemas.openxmlformats.org/spreadsheetml/2006/main" count="6654" uniqueCount="1706">
  <si>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</si>
  <si>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</si>
  <si>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</si>
  <si>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</si>
  <si>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</si>
  <si>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</si>
  <si>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</si>
  <si>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</si>
  <si>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</si>
  <si>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</si>
  <si>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</si>
  <si>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</si>
  <si>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</si>
  <si>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4.Мед.вытрезвитель, спец.приёмник</t>
  </si>
  <si>
    <t>9. Автомойка «Блеск»</t>
  </si>
  <si>
    <t>15. ЦТП-6 1-й ввод</t>
  </si>
  <si>
    <t>16. Баня «Эрчим»</t>
  </si>
  <si>
    <t>12. Баня «Эрчим»</t>
  </si>
  <si>
    <t>15. н.о.</t>
  </si>
  <si>
    <t>6. Комсомольская 14</t>
  </si>
  <si>
    <t>3. Комсомольская 20</t>
  </si>
  <si>
    <t>6. Комсомольская 20</t>
  </si>
  <si>
    <t>4. Резерв</t>
  </si>
  <si>
    <t>7. Ю.Я. 21, 21/1</t>
  </si>
  <si>
    <t>9. резерв</t>
  </si>
  <si>
    <t>2 . Таможня</t>
  </si>
  <si>
    <t>4.  Театр кукол</t>
  </si>
  <si>
    <t>11.Школа №3</t>
  </si>
  <si>
    <t>6.  Таможня</t>
  </si>
  <si>
    <t>7.  Резерв</t>
  </si>
  <si>
    <t>8   Театр кукол.</t>
  </si>
  <si>
    <t>9.  Школа №3</t>
  </si>
  <si>
    <t>3.  Ю.Якутская18/2.</t>
  </si>
  <si>
    <t>4.  ЦТП-7</t>
  </si>
  <si>
    <t>14.Юж. Якутская 22</t>
  </si>
  <si>
    <t>15. Н.О.</t>
  </si>
  <si>
    <t>5.  Туб. Диспансер</t>
  </si>
  <si>
    <t xml:space="preserve">12.  Геологов 25. </t>
  </si>
  <si>
    <t>14.  Пионерная 7, 9.</t>
  </si>
  <si>
    <t>15.  Туб. Диспансер</t>
  </si>
  <si>
    <t>16.  Пионерная 11, 13.</t>
  </si>
  <si>
    <t>4. н.о.</t>
  </si>
  <si>
    <t>9. Освещение ТП</t>
  </si>
  <si>
    <t>10. ЧП Пую В.Г.</t>
  </si>
  <si>
    <t>12. Пионерная 15, 17</t>
  </si>
  <si>
    <t>13. Д/с «Солнышко»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</si>
  <si>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</si>
  <si>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</si>
  <si>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</si>
  <si>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</si>
  <si>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</si>
  <si>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</si>
  <si>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</si>
  <si>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</si>
  <si>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</si>
  <si>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</si>
  <si>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</si>
  <si>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</si>
  <si>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</si>
  <si>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</si>
  <si>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</si>
  <si>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</si>
  <si>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</si>
  <si>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</si>
  <si>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</si>
  <si>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</si>
  <si>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</si>
  <si>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</si>
  <si>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6. ЦТП 8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</si>
  <si>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</si>
  <si>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</si>
  <si>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</si>
  <si>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</si>
  <si>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</si>
  <si>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</si>
  <si>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</si>
  <si>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</si>
  <si>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</si>
  <si>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</si>
  <si>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</si>
  <si>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</si>
  <si>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</si>
  <si>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</si>
  <si>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</si>
  <si>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</si>
  <si>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</si>
  <si>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</si>
  <si>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</si>
  <si>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</si>
  <si>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</si>
  <si>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</si>
  <si>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</si>
  <si>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</si>
  <si>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</si>
  <si>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</si>
  <si>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</si>
  <si>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</si>
  <si>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</si>
  <si>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</si>
  <si>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</si>
  <si>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</si>
  <si>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</si>
  <si>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</si>
  <si>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</si>
  <si>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</si>
  <si>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</si>
  <si>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</si>
  <si>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</si>
  <si>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</si>
  <si>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</si>
  <si>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</si>
  <si>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</si>
  <si>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</si>
  <si>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</si>
  <si>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</si>
  <si>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</si>
  <si>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</si>
  <si>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</si>
  <si>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</si>
  <si>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</si>
  <si>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</si>
  <si>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</si>
  <si>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</si>
  <si>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</si>
  <si>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</si>
  <si>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</si>
  <si>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</si>
  <si>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</si>
  <si>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</si>
  <si>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</si>
  <si>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</si>
  <si>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</si>
  <si>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</si>
  <si>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</si>
  <si>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</si>
  <si>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</si>
  <si>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</si>
  <si>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</si>
  <si>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</si>
  <si>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</si>
  <si>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</si>
  <si>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</si>
  <si>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</si>
  <si>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</si>
  <si>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</si>
  <si>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</si>
  <si>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</si>
  <si>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</si>
  <si>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</si>
  <si>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</si>
  <si>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</si>
  <si>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</si>
  <si>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</si>
  <si>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</si>
  <si>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</si>
  <si>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</si>
  <si>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</si>
  <si>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</si>
  <si>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</si>
  <si>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</si>
  <si>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</si>
  <si>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</si>
  <si>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</si>
  <si>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</si>
  <si>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</si>
  <si>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</si>
  <si>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</si>
  <si>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</si>
  <si>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</si>
  <si>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</si>
  <si>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</si>
  <si>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</si>
  <si>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</si>
  <si>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</si>
  <si>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</si>
  <si>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</si>
  <si>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</si>
  <si>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</si>
  <si>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</si>
  <si>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</si>
  <si>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</si>
  <si>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</si>
  <si>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</si>
  <si>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</si>
  <si>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</si>
  <si>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</si>
  <si>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</si>
  <si>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</si>
  <si>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</si>
  <si>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</si>
  <si>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</si>
  <si>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</si>
  <si>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</si>
  <si>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</si>
  <si>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</si>
  <si>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</si>
  <si>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</si>
  <si>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</si>
  <si>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</si>
  <si>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</si>
  <si>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</si>
  <si>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</si>
  <si>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</si>
  <si>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</si>
  <si>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</si>
  <si>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</si>
  <si>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</si>
  <si>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</si>
  <si>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</si>
  <si>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</si>
  <si>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</si>
  <si>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</si>
  <si>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</si>
  <si>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</si>
  <si>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</si>
  <si>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</si>
  <si>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</si>
  <si>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</si>
  <si>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</si>
  <si>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</si>
  <si>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</si>
  <si>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</si>
  <si>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</si>
  <si>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</si>
  <si>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</si>
  <si>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</si>
  <si>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</si>
  <si>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</si>
  <si>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</si>
  <si>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</si>
  <si>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</si>
  <si>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</si>
  <si>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</si>
  <si>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</si>
  <si>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</si>
  <si>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</si>
  <si>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</si>
  <si>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</si>
  <si>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</si>
  <si>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</si>
  <si>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</si>
  <si>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</si>
  <si>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</si>
  <si>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</si>
  <si>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</si>
  <si>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</si>
  <si>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</si>
  <si>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</si>
  <si>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</si>
  <si>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</si>
  <si>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</si>
  <si>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</si>
  <si>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</si>
  <si>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</si>
  <si>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</si>
  <si>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</si>
  <si>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</si>
  <si>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</si>
  <si>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</si>
  <si>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</si>
  <si>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</si>
  <si>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</si>
  <si>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</si>
  <si>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</si>
  <si>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</si>
  <si>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</si>
  <si>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</si>
  <si>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</si>
  <si>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</si>
  <si>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</si>
  <si>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</si>
  <si>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</si>
  <si>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</si>
  <si>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</si>
  <si>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</si>
  <si>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</si>
  <si>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</si>
  <si>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</si>
  <si>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</si>
  <si>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</si>
  <si>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</si>
  <si>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</si>
  <si>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</si>
  <si>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</si>
  <si>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</si>
  <si>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</si>
  <si>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</si>
  <si>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</si>
  <si>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</si>
  <si>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</si>
  <si>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</si>
  <si>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</si>
  <si>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</si>
  <si>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</si>
  <si>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</si>
  <si>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</si>
  <si>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</si>
  <si>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</si>
  <si>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</si>
  <si>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</si>
  <si>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</si>
  <si>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</si>
  <si>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</si>
  <si>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</si>
  <si>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</si>
  <si>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</si>
  <si>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</si>
  <si>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</si>
  <si>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</si>
  <si>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</si>
  <si>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</si>
  <si>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</si>
  <si>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</si>
  <si>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</si>
  <si>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</si>
  <si>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</si>
  <si>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</si>
  <si>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</si>
  <si>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</si>
  <si>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</si>
  <si>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</si>
  <si>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</si>
  <si>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</si>
  <si>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</si>
  <si>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</si>
  <si>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</si>
  <si>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</si>
  <si>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</si>
  <si>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</si>
  <si>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</si>
  <si>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</si>
  <si>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</si>
  <si>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</si>
  <si>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</si>
  <si>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</si>
  <si>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</si>
  <si>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</si>
  <si>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</si>
  <si>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</si>
  <si>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</si>
  <si>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</si>
  <si>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</si>
  <si>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</si>
  <si>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</si>
  <si>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</si>
  <si>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</si>
  <si>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</si>
  <si>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</si>
  <si>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</si>
  <si>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</si>
  <si>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</si>
  <si>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</si>
  <si>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</si>
  <si>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</si>
  <si>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</si>
  <si>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</si>
  <si>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</si>
  <si>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</si>
  <si>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</si>
  <si>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</si>
  <si>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</si>
  <si>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</si>
  <si>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</si>
  <si>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</si>
  <si>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</si>
  <si>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</si>
  <si>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</si>
  <si>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</si>
  <si>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</si>
  <si>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</si>
  <si>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</si>
  <si>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</si>
  <si>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</si>
  <si>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</si>
  <si>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</si>
  <si>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</si>
  <si>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</si>
  <si>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</si>
  <si>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</si>
  <si>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</si>
  <si>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</si>
  <si>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</si>
  <si>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</si>
  <si>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</si>
  <si>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</si>
  <si>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</si>
  <si>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</si>
  <si>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</si>
  <si>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</si>
  <si>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</si>
  <si>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</si>
  <si>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</si>
  <si>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</si>
  <si>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</si>
  <si>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</si>
  <si>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</si>
  <si>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</si>
  <si>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</si>
  <si>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</si>
  <si>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</si>
  <si>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</si>
  <si>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</si>
  <si>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</si>
  <si>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</si>
  <si>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22.  Д.народов 19/1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</si>
  <si>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</si>
  <si>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</si>
  <si>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</si>
  <si>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</si>
  <si>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</si>
  <si>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18.   Д.Народов 19/1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</si>
  <si>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</si>
  <si>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</si>
  <si>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</si>
  <si>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</si>
  <si>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</si>
  <si>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</si>
  <si>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</si>
  <si>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</si>
  <si>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</si>
  <si>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</si>
  <si>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</si>
  <si>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</si>
  <si>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</si>
  <si>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</si>
  <si>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</si>
  <si>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</si>
  <si>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</si>
  <si>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</si>
  <si>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</si>
  <si>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</si>
  <si>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</si>
  <si>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</si>
  <si>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</si>
  <si>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</si>
  <si>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</si>
  <si>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</si>
  <si>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</si>
  <si>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</si>
  <si>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</si>
  <si>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</si>
  <si>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</si>
  <si>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</si>
  <si>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</si>
  <si>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</si>
  <si>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</si>
  <si>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</si>
  <si>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</si>
  <si>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</si>
  <si>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</si>
  <si>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</si>
  <si>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</si>
  <si>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</si>
  <si>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</si>
  <si>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</si>
  <si>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</si>
  <si>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</si>
  <si>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</si>
  <si>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</si>
  <si>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</si>
  <si>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</si>
  <si>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</si>
  <si>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</si>
  <si>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</si>
  <si>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</si>
  <si>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</si>
  <si>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</si>
  <si>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</si>
  <si>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</si>
  <si>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</si>
  <si>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</si>
  <si>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</si>
  <si>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</si>
  <si>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</si>
  <si>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</si>
  <si>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</si>
  <si>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</si>
  <si>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</si>
  <si>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</si>
  <si>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</si>
  <si>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</si>
  <si>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</si>
  <si>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</si>
  <si>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</si>
  <si>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</si>
  <si>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</si>
  <si>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</si>
  <si>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</si>
  <si>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</si>
  <si>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</si>
  <si>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</si>
  <si>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</si>
  <si>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</si>
  <si>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</si>
  <si>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</si>
  <si>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</si>
  <si>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</si>
  <si>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</si>
  <si>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</si>
  <si>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</si>
  <si>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</si>
  <si>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</si>
  <si>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</si>
  <si>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</si>
  <si>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</si>
  <si>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</si>
  <si>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</si>
  <si>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</si>
  <si>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</si>
  <si>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</si>
  <si>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</si>
  <si>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</si>
  <si>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</si>
  <si>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</si>
  <si>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</si>
  <si>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</si>
  <si>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</si>
  <si>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</si>
  <si>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</si>
  <si>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</si>
  <si>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</si>
  <si>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</si>
  <si>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</si>
  <si>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</si>
  <si>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</si>
  <si>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</si>
  <si>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</si>
  <si>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</si>
  <si>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</si>
  <si>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</si>
  <si>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</si>
  <si>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</si>
  <si>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</si>
  <si>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</si>
  <si>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</si>
  <si>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</si>
  <si>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</si>
  <si>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</si>
  <si>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</si>
  <si>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</si>
  <si>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</si>
  <si>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</si>
  <si>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</si>
  <si>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</si>
  <si>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</si>
  <si>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</si>
  <si>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</si>
  <si>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</si>
  <si>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</si>
  <si>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</si>
  <si>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</si>
  <si>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</si>
  <si>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</si>
  <si>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</si>
  <si>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</si>
  <si>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</si>
  <si>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</si>
  <si>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</si>
  <si>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</si>
  <si>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</si>
  <si>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</si>
  <si>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</si>
  <si>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</si>
  <si>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</si>
  <si>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</si>
  <si>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</si>
  <si>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</si>
  <si>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</si>
  <si>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</si>
  <si>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</si>
  <si>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</si>
  <si>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</si>
  <si>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</si>
  <si>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14 Н.О.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</si>
  <si>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</si>
  <si>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</si>
  <si>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</si>
  <si>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</si>
  <si>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</si>
  <si>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</si>
  <si>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</si>
  <si>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</si>
  <si>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</si>
  <si>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</si>
  <si>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</si>
  <si>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</si>
  <si>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</si>
  <si>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</si>
  <si>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</si>
  <si>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</si>
  <si>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</si>
  <si>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</si>
  <si>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</si>
  <si>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</si>
  <si>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</si>
  <si>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</si>
  <si>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</si>
  <si>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</si>
  <si>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</si>
  <si>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</si>
  <si>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</si>
  <si>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</si>
  <si>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</si>
  <si>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</si>
  <si>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>10.  Управление «ЯУ»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</si>
  <si>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</si>
  <si>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</si>
  <si>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</si>
  <si>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</si>
  <si>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</si>
  <si>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</si>
  <si>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</si>
  <si>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</si>
  <si>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</si>
  <si>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</si>
  <si>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</si>
  <si>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</si>
  <si>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</si>
  <si>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</si>
  <si>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</si>
  <si>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</si>
  <si>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</si>
  <si>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</si>
  <si>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</si>
  <si>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</si>
  <si>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</si>
  <si>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</si>
  <si>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</si>
  <si>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</si>
  <si>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</si>
  <si>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</si>
  <si>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</si>
  <si>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</si>
  <si>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</si>
  <si>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</si>
  <si>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</si>
  <si>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</si>
  <si>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</si>
  <si>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</si>
  <si>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</si>
  <si>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</si>
  <si>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</si>
  <si>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</si>
  <si>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</si>
  <si>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</si>
  <si>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</si>
  <si>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</si>
  <si>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</si>
  <si>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</si>
  <si>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</si>
  <si>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</si>
  <si>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</si>
  <si>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</si>
  <si>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</si>
  <si>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</si>
  <si>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</si>
  <si>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</si>
  <si>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</si>
  <si>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</si>
  <si>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</si>
  <si>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</si>
  <si>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</si>
  <si>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</si>
  <si>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</si>
  <si>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</si>
  <si>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</si>
  <si>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</si>
  <si>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</si>
  <si>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</si>
  <si>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</si>
  <si>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</si>
  <si>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</si>
  <si>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</si>
  <si>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</si>
  <si>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</si>
  <si>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</si>
  <si>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</si>
  <si>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</si>
  <si>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</si>
  <si>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</si>
  <si>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</si>
  <si>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</si>
  <si>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</si>
  <si>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</si>
  <si>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</si>
  <si>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</si>
  <si>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</si>
  <si>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</si>
  <si>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</si>
  <si>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</si>
  <si>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</si>
  <si>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</si>
  <si>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</si>
  <si>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</si>
  <si>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</si>
  <si>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</si>
  <si>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</si>
  <si>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</si>
  <si>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</si>
  <si>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</si>
  <si>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</si>
  <si>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</si>
  <si>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</si>
  <si>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</si>
  <si>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</si>
  <si>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</si>
  <si>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</si>
  <si>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</si>
  <si>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</si>
  <si>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</si>
  <si>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</si>
  <si>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</si>
  <si>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</si>
  <si>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</si>
  <si>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</si>
  <si>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</si>
  <si>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</si>
  <si>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</si>
  <si>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</si>
  <si>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</si>
  <si>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</si>
  <si>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</si>
  <si>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</si>
  <si>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</si>
  <si>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</si>
  <si>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</si>
  <si>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</si>
  <si>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</si>
  <si>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</si>
  <si>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</si>
  <si>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</si>
  <si>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</si>
  <si>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</si>
  <si>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</si>
  <si>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</si>
  <si>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</si>
  <si>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</si>
  <si>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</si>
  <si>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</si>
  <si>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</si>
  <si>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</si>
  <si>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</si>
  <si>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</si>
  <si>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</si>
  <si>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</si>
  <si>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</si>
  <si>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</si>
  <si>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</si>
  <si>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</si>
  <si>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</si>
  <si>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</si>
  <si>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</si>
  <si>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</si>
  <si>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</si>
  <si>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</si>
  <si>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</si>
  <si>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</si>
  <si>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</si>
  <si>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</si>
  <si>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</si>
  <si>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</si>
  <si>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</si>
  <si>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</si>
  <si>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</si>
  <si>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</si>
  <si>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</si>
  <si>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</si>
  <si>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</si>
  <si>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</si>
  <si>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</si>
  <si>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</si>
  <si>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</si>
  <si>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</si>
  <si>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</si>
  <si>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</si>
  <si>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</si>
  <si>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</si>
  <si>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</si>
  <si>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</si>
  <si>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</si>
  <si>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</si>
  <si>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</si>
  <si>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</si>
  <si>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</si>
  <si>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</si>
  <si>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</si>
  <si>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</si>
  <si>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</si>
  <si>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</si>
  <si>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</si>
  <si>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</si>
  <si>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</si>
  <si>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</si>
  <si>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</si>
  <si>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</si>
  <si>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</si>
  <si>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</si>
  <si>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</si>
  <si>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</si>
  <si>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</si>
  <si>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</si>
  <si>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</si>
  <si>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</si>
  <si>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</si>
  <si>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</si>
  <si>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</si>
  <si>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</si>
  <si>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</si>
  <si>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</si>
  <si>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</si>
  <si>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</si>
  <si>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</si>
  <si>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</si>
  <si>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</si>
  <si>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</si>
  <si>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</si>
  <si>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</si>
  <si>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</si>
  <si>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</si>
  <si>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</si>
  <si>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</si>
  <si>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</si>
  <si>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</si>
  <si>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</si>
  <si>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</si>
  <si>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</si>
  <si>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</si>
  <si>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</si>
  <si>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</si>
  <si>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</si>
  <si>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</si>
  <si>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</si>
  <si>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</si>
  <si>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</si>
  <si>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</si>
  <si>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</si>
  <si>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</si>
  <si>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</si>
  <si>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</si>
  <si>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</si>
  <si>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</si>
  <si>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</si>
  <si>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</si>
  <si>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</si>
  <si>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</si>
  <si>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</si>
  <si>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</si>
  <si>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</si>
  <si>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</si>
  <si>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</si>
  <si>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</si>
  <si>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</si>
  <si>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</si>
  <si>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</si>
  <si>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</si>
  <si>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</si>
  <si>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</si>
  <si>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</si>
  <si>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</si>
  <si>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</si>
  <si>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</si>
  <si>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</si>
  <si>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</si>
  <si>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</si>
  <si>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</si>
  <si>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</si>
  <si>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</si>
  <si>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</si>
  <si>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</si>
  <si>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8. НРЭС</t>
  </si>
  <si>
    <t>8. НСРЦН ТУСКУЛ Комсомольская 8/3</t>
  </si>
  <si>
    <t>4. Кравченко 9/1, с/к "Богатырь"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</si>
  <si>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</si>
  <si>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</si>
  <si>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</si>
  <si>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</si>
  <si>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</si>
  <si>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</si>
  <si>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</si>
  <si>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</si>
  <si>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</si>
  <si>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</si>
  <si>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</si>
  <si>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</si>
  <si>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</si>
  <si>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</si>
  <si>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</si>
  <si>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</si>
  <si>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</si>
  <si>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7.Д. Народов  16/2</t>
  </si>
  <si>
    <t xml:space="preserve">10. ИП ЛИ </t>
  </si>
  <si>
    <t>10. Торговый киоск «Алан»  откл.</t>
  </si>
  <si>
    <t>15.ТУСКУЛ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</si>
  <si>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</si>
  <si>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</si>
  <si>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</si>
  <si>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</si>
  <si>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</si>
  <si>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</si>
  <si>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</si>
  <si>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7. РУБОП</t>
  </si>
  <si>
    <t>11. Ю.Я. 15, 15/1</t>
  </si>
  <si>
    <t>12. Наркология</t>
  </si>
  <si>
    <t>6. Харбин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</si>
  <si>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</si>
  <si>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</si>
  <si>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</si>
  <si>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</si>
  <si>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</si>
  <si>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</si>
  <si>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</si>
  <si>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</si>
  <si>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</si>
  <si>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 xml:space="preserve">2. </t>
  </si>
  <si>
    <t xml:space="preserve">5. ГЭК «Дурай» </t>
  </si>
  <si>
    <t xml:space="preserve">8.  Чурапчинская 15, 15/1  </t>
  </si>
  <si>
    <t>9.</t>
  </si>
  <si>
    <t xml:space="preserve">5. Сосновая 4               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</si>
  <si>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</si>
  <si>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</si>
  <si>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</si>
  <si>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</si>
  <si>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</si>
  <si>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</si>
  <si>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</si>
  <si>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</si>
  <si>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</si>
  <si>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</si>
  <si>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</si>
  <si>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</si>
  <si>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</si>
  <si>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</si>
  <si>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</si>
  <si>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</si>
  <si>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</si>
  <si>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</si>
  <si>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</si>
  <si>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</si>
  <si>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</si>
  <si>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</si>
  <si>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</si>
  <si>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</si>
  <si>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</si>
  <si>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</si>
  <si>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</si>
  <si>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</si>
  <si>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</si>
  <si>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</si>
  <si>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</si>
  <si>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</si>
  <si>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</si>
  <si>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</si>
  <si>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</si>
  <si>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</si>
  <si>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</si>
  <si>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</si>
  <si>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</si>
  <si>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</si>
  <si>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</si>
  <si>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</si>
  <si>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</si>
  <si>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</si>
  <si>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</si>
  <si>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</si>
  <si>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</si>
  <si>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</si>
  <si>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</si>
  <si>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</si>
  <si>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</si>
  <si>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</si>
  <si>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</si>
  <si>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</si>
  <si>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</si>
  <si>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</si>
  <si>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</si>
  <si>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</si>
  <si>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</si>
  <si>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</si>
  <si>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</si>
  <si>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</si>
  <si>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</si>
  <si>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</si>
  <si>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</si>
  <si>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</si>
  <si>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</si>
  <si>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</si>
  <si>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</si>
  <si>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</si>
  <si>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</si>
  <si>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</si>
  <si>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</si>
  <si>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</si>
  <si>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</si>
  <si>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</si>
  <si>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</si>
  <si>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</si>
  <si>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</si>
  <si>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</si>
  <si>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</si>
  <si>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</si>
  <si>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</si>
  <si>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</si>
  <si>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</si>
  <si>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</si>
  <si>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</si>
  <si>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</si>
  <si>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</si>
  <si>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</si>
  <si>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</si>
  <si>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</si>
  <si>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>2. Цех «Радуга» Ю/Я-7</t>
  </si>
  <si>
    <t>20А. Комсомольская 20/1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</si>
  <si>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</si>
  <si>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</si>
  <si>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</si>
  <si>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</si>
  <si>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</si>
  <si>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</si>
  <si>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</si>
  <si>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</si>
  <si>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</si>
  <si>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</si>
  <si>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</si>
  <si>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</si>
  <si>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</si>
  <si>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</si>
  <si>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</si>
  <si>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</si>
  <si>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8. Резерв</t>
  </si>
  <si>
    <t>3. Стоянка «Таганай»</t>
  </si>
  <si>
    <t>3  Ленина 1</t>
  </si>
  <si>
    <t>25. Ленина 1</t>
  </si>
  <si>
    <t>4. Олимп</t>
  </si>
  <si>
    <t>16. Кафе бар "Советский".</t>
  </si>
  <si>
    <t xml:space="preserve">15 Аммосова 4                                   </t>
  </si>
  <si>
    <t>5. Ю.Якутская 47, 45</t>
  </si>
  <si>
    <t>10. Др. Народов 25</t>
  </si>
  <si>
    <t xml:space="preserve">14.Кафе Позная </t>
  </si>
  <si>
    <t xml:space="preserve"> 15. Магазин «Мутукча».      </t>
  </si>
  <si>
    <t>28. Чурапчинская 54</t>
  </si>
  <si>
    <t>1.резерв</t>
  </si>
  <si>
    <t>3. Чурапчинская 37/3</t>
  </si>
  <si>
    <t>6. администрация, Н.О.</t>
  </si>
  <si>
    <t>2. Сосновая 6</t>
  </si>
  <si>
    <t>2. Кафе "Дружба" откл.</t>
  </si>
  <si>
    <t>9. Общежитие молодых специалистов  откл.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</si>
  <si>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</si>
  <si>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</si>
  <si>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</si>
  <si>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</si>
  <si>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</si>
  <si>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11 Ц Т6</t>
  </si>
  <si>
    <t>Павильон Альбатрос, МТС.</t>
  </si>
  <si>
    <t>5.                                                                                откл.</t>
  </si>
  <si>
    <t xml:space="preserve">10. Комсомольская  33, 33/2,35, ВОХР, гаражи ХК </t>
  </si>
  <si>
    <t>4. Пионерная 3</t>
  </si>
  <si>
    <t>АВ-1</t>
  </si>
  <si>
    <t>10.  Ленина 6 Аэрофлот - ЦНЭ     откл.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</si>
  <si>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</si>
  <si>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</si>
  <si>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</si>
  <si>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</si>
  <si>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</si>
  <si>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</si>
  <si>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</si>
  <si>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</si>
  <si>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</si>
  <si>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</si>
  <si>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</si>
  <si>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</si>
  <si>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</si>
  <si>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</si>
  <si>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</si>
  <si>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</si>
  <si>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 xml:space="preserve">Симонов Д.В. </t>
  </si>
  <si>
    <t>откл</t>
  </si>
  <si>
    <t>16. ГИБДД</t>
  </si>
  <si>
    <t>1. Чурапчинская 30/1,  28/1  откл.</t>
  </si>
  <si>
    <t>Чайкин С.В.</t>
  </si>
  <si>
    <t>15. Чурапчинская 1/1</t>
  </si>
  <si>
    <t>3    НО рекламная студия 21 век.</t>
  </si>
  <si>
    <t>5. Торговый павилион "Снежок"</t>
  </si>
  <si>
    <t>11. Куры-гриль</t>
  </si>
  <si>
    <t>16.Геологов,63. откл.</t>
  </si>
  <si>
    <t>ав 9</t>
  </si>
  <si>
    <t>4. Д.Народов 6/1</t>
  </si>
  <si>
    <t>15.Медучилище</t>
  </si>
  <si>
    <t>15.11.14г.</t>
  </si>
  <si>
    <t>Филатов А.Ю., Сержанков С.Н.</t>
  </si>
  <si>
    <t>АВ. Востокнефтепровод</t>
  </si>
  <si>
    <t>Объёмы зарезервированных, заявленных и свободных трансформаторных мощностей</t>
  </si>
  <si>
    <t>Трансформатор №1</t>
  </si>
  <si>
    <t>Трансформатор №2</t>
  </si>
  <si>
    <r>
      <rPr>
        <b/>
        <sz val="11"/>
        <color indexed="8"/>
        <rFont val="Calibri"/>
        <family val="2"/>
        <charset val="204"/>
      </rPr>
      <t>Р</t>
    </r>
    <r>
      <rPr>
        <b/>
        <sz val="9"/>
        <color indexed="8"/>
        <rFont val="Calibri"/>
        <family val="2"/>
        <charset val="204"/>
      </rPr>
      <t xml:space="preserve">,итого по </t>
    </r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</si>
  <si>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</si>
  <si>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</si>
  <si>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</si>
  <si>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</si>
  <si>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</si>
  <si>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</si>
  <si>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</si>
  <si>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</si>
  <si>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</si>
  <si>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</si>
  <si>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</si>
  <si>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</si>
  <si>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</si>
  <si>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</si>
  <si>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</si>
  <si>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</si>
  <si>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</si>
  <si>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</si>
  <si>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</si>
  <si>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</si>
  <si>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</si>
  <si>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</si>
  <si>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</si>
  <si>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</si>
  <si>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</si>
  <si>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</si>
  <si>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</si>
  <si>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</si>
  <si>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</si>
  <si>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</si>
  <si>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</si>
  <si>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</si>
  <si>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</si>
  <si>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КТПн-6</t>
  </si>
  <si>
    <t>1.</t>
  </si>
  <si>
    <t>КНС-64</t>
  </si>
  <si>
    <t>КТПн-9</t>
  </si>
  <si>
    <t>КТПн-10</t>
  </si>
  <si>
    <t>1. ЭТС</t>
  </si>
  <si>
    <t>2. ООО ДТИ</t>
  </si>
  <si>
    <t>4. ВССТМ</t>
  </si>
  <si>
    <t>КТПн-12</t>
  </si>
  <si>
    <t xml:space="preserve">5. </t>
  </si>
  <si>
    <t>КТПн-13</t>
  </si>
  <si>
    <t>ЦТП- 1 "А"</t>
  </si>
  <si>
    <t>КТПн-14</t>
  </si>
  <si>
    <t>КТПн-19</t>
  </si>
  <si>
    <t xml:space="preserve">4.  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</si>
  <si>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</si>
  <si>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</si>
  <si>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</si>
  <si>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</si>
  <si>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</si>
  <si>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</si>
  <si>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</si>
  <si>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</si>
  <si>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</si>
  <si>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</si>
  <si>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</si>
  <si>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t>КТПН-37</t>
  </si>
  <si>
    <t>КТПн-37</t>
  </si>
  <si>
    <t>КТПн-52</t>
  </si>
  <si>
    <t>АВ-2 Гаражные боксы</t>
  </si>
  <si>
    <t>4.АВ-4Узел ввода</t>
  </si>
  <si>
    <t>АВ-5 ДЭК</t>
  </si>
  <si>
    <t>АВ-6 Диспетчерская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</si>
  <si>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</si>
  <si>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</si>
  <si>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</si>
  <si>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</si>
  <si>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</si>
  <si>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</si>
  <si>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</si>
  <si>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</si>
  <si>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</si>
  <si>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</si>
  <si>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КТПн-68</t>
  </si>
  <si>
    <t>2. база "Арго"</t>
  </si>
  <si>
    <t>КТПн-69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</si>
  <si>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</si>
  <si>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</si>
  <si>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</si>
  <si>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</si>
  <si>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</si>
  <si>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</si>
  <si>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</si>
  <si>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</si>
  <si>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</si>
  <si>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</si>
  <si>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</si>
  <si>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</si>
  <si>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</si>
  <si>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</si>
  <si>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</si>
  <si>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</si>
  <si>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</si>
  <si>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</si>
  <si>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</si>
  <si>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</si>
  <si>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</si>
  <si>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</si>
  <si>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</si>
  <si>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</si>
  <si>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</si>
  <si>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</si>
  <si>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</si>
  <si>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</si>
  <si>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</si>
  <si>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</si>
  <si>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</si>
  <si>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</si>
  <si>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</si>
  <si>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</si>
  <si>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</si>
  <si>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</si>
  <si>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</si>
  <si>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</si>
  <si>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</si>
  <si>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</si>
  <si>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</si>
  <si>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</si>
  <si>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</si>
  <si>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</si>
  <si>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</si>
  <si>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</si>
  <si>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</si>
  <si>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</si>
  <si>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</si>
  <si>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</si>
  <si>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</si>
  <si>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</si>
  <si>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</si>
  <si>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</si>
  <si>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</si>
  <si>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</si>
  <si>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</si>
  <si>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</si>
  <si>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</si>
  <si>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</si>
  <si>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</si>
  <si>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</si>
  <si>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</si>
  <si>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</si>
  <si>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</si>
  <si>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</si>
  <si>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</si>
  <si>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</si>
  <si>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</si>
  <si>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</si>
  <si>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</si>
  <si>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</si>
  <si>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</si>
  <si>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</si>
  <si>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</si>
  <si>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</si>
  <si>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</si>
  <si>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</si>
  <si>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</si>
  <si>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</si>
  <si>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</si>
  <si>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</si>
  <si>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</si>
  <si>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</si>
  <si>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</si>
  <si>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</si>
  <si>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</si>
  <si>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</si>
  <si>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</si>
  <si>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</si>
  <si>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</si>
  <si>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</si>
  <si>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</si>
  <si>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</si>
  <si>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</si>
  <si>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</si>
  <si>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</si>
  <si>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</si>
  <si>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</si>
  <si>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</si>
  <si>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</si>
  <si>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</si>
  <si>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</si>
  <si>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</si>
  <si>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</si>
  <si>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</si>
  <si>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</si>
  <si>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</si>
  <si>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</si>
  <si>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</si>
  <si>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</si>
  <si>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</si>
  <si>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</si>
  <si>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</si>
  <si>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</si>
  <si>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</si>
  <si>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</si>
  <si>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</si>
  <si>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</si>
  <si>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</si>
  <si>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</si>
  <si>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</si>
  <si>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</si>
  <si>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</si>
  <si>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</si>
  <si>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</si>
  <si>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</si>
  <si>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</si>
  <si>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</si>
  <si>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</si>
  <si>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</si>
  <si>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</si>
  <si>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</si>
  <si>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</si>
  <si>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</si>
  <si>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</si>
  <si>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</si>
  <si>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</si>
  <si>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</si>
  <si>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</si>
  <si>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</si>
  <si>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</si>
  <si>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</si>
  <si>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</si>
  <si>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</si>
  <si>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</si>
  <si>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</si>
  <si>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</si>
  <si>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</si>
  <si>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</si>
  <si>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</si>
  <si>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</si>
  <si>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</si>
  <si>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</si>
  <si>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</si>
  <si>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</si>
  <si>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</si>
  <si>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</si>
  <si>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</si>
  <si>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</si>
  <si>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</si>
  <si>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</si>
  <si>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</si>
  <si>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</si>
  <si>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</si>
  <si>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</si>
  <si>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</si>
  <si>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</si>
  <si>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</si>
  <si>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</si>
  <si>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</si>
  <si>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</si>
  <si>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</si>
  <si>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</si>
  <si>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</si>
  <si>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</si>
  <si>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</si>
  <si>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</si>
  <si>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</si>
  <si>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</si>
  <si>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</si>
  <si>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</si>
  <si>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</si>
  <si>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</si>
  <si>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</si>
  <si>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</si>
  <si>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</si>
  <si>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</si>
  <si>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</si>
  <si>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</si>
  <si>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</si>
  <si>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</si>
  <si>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</si>
  <si>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</si>
  <si>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</si>
  <si>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</si>
  <si>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</si>
  <si>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</si>
  <si>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</si>
  <si>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</si>
  <si>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</si>
  <si>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</si>
  <si>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</si>
  <si>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</si>
  <si>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</si>
  <si>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</si>
  <si>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</si>
  <si>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</si>
  <si>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</si>
  <si>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</si>
  <si>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</si>
  <si>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</si>
  <si>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</si>
  <si>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</si>
  <si>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</si>
  <si>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</si>
  <si>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</si>
  <si>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</si>
  <si>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</si>
  <si>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</si>
  <si>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</si>
  <si>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</si>
  <si>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</si>
  <si>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</si>
  <si>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</si>
  <si>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</si>
  <si>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</si>
  <si>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</si>
  <si>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</si>
  <si>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</si>
  <si>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</si>
  <si>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</si>
  <si>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</si>
  <si>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</si>
  <si>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</si>
  <si>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</si>
  <si>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</si>
  <si>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</si>
  <si>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</si>
  <si>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</si>
  <si>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</si>
  <si>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</si>
  <si>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</si>
  <si>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</si>
  <si>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</si>
  <si>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</si>
  <si>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</si>
  <si>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</si>
  <si>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</si>
  <si>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</si>
  <si>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</si>
  <si>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</si>
  <si>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</si>
  <si>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</si>
  <si>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</si>
  <si>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</si>
  <si>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</si>
  <si>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</si>
  <si>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</si>
  <si>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</si>
  <si>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</si>
  <si>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r>
      <rPr>
        <b/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</si>
  <si>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t>Р заявленная</t>
  </si>
  <si>
    <t>№ РБ (Авт)</t>
  </si>
  <si>
    <t>17А</t>
  </si>
  <si>
    <t>7А</t>
  </si>
  <si>
    <t>16А</t>
  </si>
  <si>
    <t>20А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</si>
  <si>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</si>
  <si>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</si>
  <si>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</si>
  <si>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</si>
  <si>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</si>
  <si>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</si>
  <si>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</si>
  <si>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</si>
  <si>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</si>
  <si>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</si>
  <si>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</si>
  <si>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</si>
  <si>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</si>
  <si>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</si>
  <si>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</si>
  <si>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</si>
  <si>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</si>
  <si>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</si>
  <si>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</si>
  <si>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</si>
  <si>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</si>
  <si>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</si>
  <si>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</si>
  <si>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137,8</t>
  </si>
  <si>
    <t>280</t>
  </si>
  <si>
    <t>ТМ-630/6</t>
  </si>
  <si>
    <t>Столбец3</t>
  </si>
  <si>
    <r>
      <rPr>
        <b/>
        <sz val="12"/>
        <color indexed="8"/>
        <rFont val="Calibri"/>
        <family val="2"/>
      </rPr>
      <t xml:space="preserve">Р </t>
    </r>
    <r>
      <rPr>
        <b/>
        <sz val="12"/>
        <color indexed="8"/>
        <rFont val="Calibri"/>
        <family val="2"/>
      </rPr>
      <t>тр-ра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</si>
  <si>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</si>
  <si>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b/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</si>
  <si>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своб.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</si>
  <si>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 xml:space="preserve"> замер.</t>
    </r>
  </si>
  <si>
    <r>
      <rPr>
        <b/>
        <sz val="12"/>
        <color indexed="8"/>
        <rFont val="Calibri"/>
        <family val="2"/>
        <charset val="204"/>
      </rPr>
      <t>Р</t>
    </r>
    <r>
      <rPr>
        <b/>
        <sz val="12"/>
        <color indexed="8"/>
        <rFont val="Calibri"/>
        <family val="2"/>
        <charset val="204"/>
      </rPr>
      <t>св.зам.</t>
    </r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</si>
  <si>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</si>
  <si>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</si>
  <si>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</si>
  <si>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</si>
  <si>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</si>
  <si>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</si>
  <si>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</si>
  <si>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</si>
  <si>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</si>
  <si>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</si>
  <si>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</si>
  <si>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</si>
  <si>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</si>
  <si>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2014г.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</si>
  <si>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</si>
  <si>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</si>
  <si>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</si>
  <si>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</si>
  <si>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</si>
  <si>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</si>
  <si>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</si>
  <si>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</si>
  <si>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</si>
  <si>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</si>
  <si>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</si>
  <si>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</si>
  <si>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2015г.</t>
  </si>
  <si>
    <t>2016г.</t>
  </si>
  <si>
    <t>2017г.</t>
  </si>
  <si>
    <t>2018г.</t>
  </si>
  <si>
    <t>2019г.</t>
  </si>
  <si>
    <t>2020г.</t>
  </si>
  <si>
    <t>2021г.</t>
  </si>
  <si>
    <t>2022г.</t>
  </si>
  <si>
    <t>2023г.</t>
  </si>
  <si>
    <t>2024г.</t>
  </si>
  <si>
    <t>2025г.</t>
  </si>
  <si>
    <t>Р потребляемая</t>
  </si>
  <si>
    <t>(137,8)</t>
  </si>
  <si>
    <t>(280)</t>
  </si>
  <si>
    <t>26,25+35</t>
  </si>
  <si>
    <t>35</t>
  </si>
  <si>
    <t>28,5</t>
  </si>
  <si>
    <t>80</t>
  </si>
  <si>
    <t>43,75+35+21,88</t>
  </si>
  <si>
    <t>(70,6)</t>
  </si>
  <si>
    <t>(75,6)</t>
  </si>
  <si>
    <t>4. Гаражи Айгуль</t>
  </si>
  <si>
    <t>111,47</t>
  </si>
  <si>
    <t>70,6</t>
  </si>
  <si>
    <t>105</t>
  </si>
  <si>
    <t>52,5+51+23+3</t>
  </si>
  <si>
    <t>150</t>
  </si>
  <si>
    <t>70</t>
  </si>
  <si>
    <t>90,03</t>
  </si>
  <si>
    <t>КТПн-134</t>
  </si>
  <si>
    <t>КТПн-135  Автомойка</t>
  </si>
  <si>
    <t>КТПн-136  Саха Ресурс</t>
  </si>
  <si>
    <t>КТПн-137 МИЗ</t>
  </si>
  <si>
    <t>КТПн-138 Школа Футбола</t>
  </si>
  <si>
    <t>КТПн-139 Спецремонт</t>
  </si>
  <si>
    <t>КТПн-140  Мужество</t>
  </si>
  <si>
    <t>КТПн-141 дорожник ф.20</t>
  </si>
  <si>
    <t xml:space="preserve">КТПн-142 ф.20 Мира опора №20 </t>
  </si>
  <si>
    <t>АПРЕЛЬ</t>
  </si>
  <si>
    <t>КТПн-37-142</t>
  </si>
  <si>
    <t>3. ул. Геологов 11,13</t>
  </si>
  <si>
    <t>ООО Атом</t>
  </si>
  <si>
    <t>ИП Петров</t>
  </si>
  <si>
    <t>12. Комсомольская 10.</t>
  </si>
  <si>
    <t xml:space="preserve">Сержанков С.Н., Макаренко А.В. </t>
  </si>
  <si>
    <t xml:space="preserve">Макаренко А.В., Сержанков С.Н. </t>
  </si>
  <si>
    <t>СТО Блеск</t>
  </si>
  <si>
    <t>Разаева</t>
  </si>
  <si>
    <t xml:space="preserve">12. Ю.Якутская 1, 3    </t>
  </si>
  <si>
    <t>Комсомольская 17, 17/1, 17/2</t>
  </si>
  <si>
    <t>Комсомольская 26</t>
  </si>
  <si>
    <t>8А.Комсомольская  21,21/1,2, 19/1 (врем-ка)</t>
  </si>
  <si>
    <t>13. Ю.Я. 11</t>
  </si>
  <si>
    <t>14. Комсомольская  24/2</t>
  </si>
  <si>
    <t xml:space="preserve">Сержанков С.Н.,            Макаренко А.В. </t>
  </si>
  <si>
    <t>ФАЗНОЕ НАПРЯЖЕНИЕ</t>
  </si>
  <si>
    <t>ЛИНЕЙНОЕ НАПРЯЖЕНИЕ</t>
  </si>
  <si>
    <t>А0</t>
  </si>
  <si>
    <t>В0</t>
  </si>
  <si>
    <t>С0</t>
  </si>
  <si>
    <t>ВС</t>
  </si>
  <si>
    <t>АС</t>
  </si>
  <si>
    <t xml:space="preserve">Николаевский В.В. </t>
  </si>
  <si>
    <t>Наркология</t>
  </si>
  <si>
    <t>ООО Саха Сулустар</t>
  </si>
  <si>
    <t>ЗАО НРЭС</t>
  </si>
  <si>
    <t>Наркология (врем)</t>
  </si>
  <si>
    <t>светофор</t>
  </si>
  <si>
    <t>Харбин</t>
  </si>
  <si>
    <t>Застолье</t>
  </si>
  <si>
    <t>Мегафон, Ермак</t>
  </si>
  <si>
    <t>6.  Геологов 37.</t>
  </si>
  <si>
    <t xml:space="preserve">Квашнёв С.В. </t>
  </si>
  <si>
    <t>ДС Солнышко</t>
  </si>
  <si>
    <t>2. Ю.Якутская 2/1</t>
  </si>
  <si>
    <t>8. Ю. Якутская 4</t>
  </si>
  <si>
    <t>16. Геологов 21</t>
  </si>
  <si>
    <t>Вымпелком</t>
  </si>
  <si>
    <t>10. Ермак</t>
  </si>
  <si>
    <t>4.Чурапчинская 17/1</t>
  </si>
  <si>
    <t>3. Спринт МРТ.</t>
  </si>
  <si>
    <t>7. Чурапчинская 19</t>
  </si>
  <si>
    <t>9. Спринт МРТ.</t>
  </si>
  <si>
    <t xml:space="preserve">10. Чурапчинская 15/2,  13, 13/1, 13/2, 13/3  + гаражи                                                              </t>
  </si>
  <si>
    <t>11. ГЭК Дурай. Михалькевич.</t>
  </si>
  <si>
    <t>1. Православный приход  Георгиевского храма</t>
  </si>
  <si>
    <t>Симонов Д.В., Лебедев В.Е.</t>
  </si>
  <si>
    <t>2. Гемодиализ , Вымпрелком.</t>
  </si>
  <si>
    <t>14. Гемодиализ  + вымпелком</t>
  </si>
  <si>
    <t>16. Православный приход Гиоргиевского храма</t>
  </si>
  <si>
    <t>АВ2. Детская поликлиника</t>
  </si>
  <si>
    <t>АВ1. Детская поликлиника</t>
  </si>
  <si>
    <t>2. Лужников 2/2</t>
  </si>
  <si>
    <t>3.  Лужников 2</t>
  </si>
  <si>
    <t>5. Сосновая 1</t>
  </si>
  <si>
    <t>6. Чурапчинская 24/3</t>
  </si>
  <si>
    <t>8. Чурапчинская 28/2</t>
  </si>
  <si>
    <t>9. КТПН-14А</t>
  </si>
  <si>
    <t>10.Чурапчинская 24/4</t>
  </si>
  <si>
    <t>12. Сосновая 1 позиция 6</t>
  </si>
  <si>
    <t>13.</t>
  </si>
  <si>
    <t>13. Чурапчинская 28/2</t>
  </si>
  <si>
    <t>14. Лужников 2/2</t>
  </si>
  <si>
    <t>15.</t>
  </si>
  <si>
    <t xml:space="preserve"> 15. Лужников 2</t>
  </si>
  <si>
    <t>14. Ника стройплощадка</t>
  </si>
  <si>
    <t>16.Управление ветеринарии Чурапчинская 27</t>
  </si>
  <si>
    <t>Макаренко А.В.   Николаевский В.В.</t>
  </si>
  <si>
    <t>8.Столовая политехнического колледжа.(НПК)</t>
  </si>
  <si>
    <t>Учебный корпус</t>
  </si>
  <si>
    <t xml:space="preserve">Сержанков С.Н. </t>
  </si>
  <si>
    <t xml:space="preserve">12. Я строю сам </t>
  </si>
  <si>
    <t>МТС</t>
  </si>
  <si>
    <t>Мегафон</t>
  </si>
  <si>
    <t>Симонов Д.В.  Лебедев В.Е.</t>
  </si>
  <si>
    <t>1. ???</t>
  </si>
  <si>
    <t>9.  администрация 1 ввод</t>
  </si>
  <si>
    <t>12. администрация города</t>
  </si>
  <si>
    <t>Симонов Д,В., Лебедев В.Е.</t>
  </si>
  <si>
    <t xml:space="preserve">    </t>
  </si>
  <si>
    <t>Макаренко А.В. Николаевский В.В.</t>
  </si>
  <si>
    <t>геологов 53</t>
  </si>
  <si>
    <t>Колмар</t>
  </si>
  <si>
    <t>Д. Народов 9/2</t>
  </si>
  <si>
    <t>Макаренко А.В.</t>
  </si>
  <si>
    <t>15.Д/сад "Дельфин"</t>
  </si>
  <si>
    <t xml:space="preserve">Лебедев В.Е.,        Симонов Д.В. </t>
  </si>
  <si>
    <t xml:space="preserve">Симонов Д.В.,     Лебедев В.Е. </t>
  </si>
  <si>
    <t xml:space="preserve">Симонов Д.В.,                         Лебедев В.Е. </t>
  </si>
  <si>
    <t xml:space="preserve">Симонов Д.В.,        Лебедев В.Е. </t>
  </si>
  <si>
    <t xml:space="preserve">Симонов Д.В.,       Лебедев В.Е. </t>
  </si>
  <si>
    <t>СКБ ИП Тарасов</t>
  </si>
  <si>
    <t>К. Маркса 9/3</t>
  </si>
  <si>
    <t>Др.Народов 1 (4-й п)</t>
  </si>
  <si>
    <t>2.   Парк освещение</t>
  </si>
  <si>
    <t>15.04.20г.</t>
  </si>
  <si>
    <t xml:space="preserve">РБ-1 Гараж </t>
  </si>
  <si>
    <t>1. АВ КНС-4</t>
  </si>
  <si>
    <t>АВ КНС-4</t>
  </si>
  <si>
    <t>16.04.20г</t>
  </si>
  <si>
    <t>16.04.2020г</t>
  </si>
  <si>
    <t>3. Трансформатор С.Н откл.</t>
  </si>
  <si>
    <t>12. Светофоры, стоянка «Саланг». Откл</t>
  </si>
  <si>
    <t>17.11.20.</t>
  </si>
  <si>
    <t>Макаренко А.В.  Николаевский В.В.</t>
  </si>
  <si>
    <t>ДЭК</t>
  </si>
  <si>
    <t>20.04.20г</t>
  </si>
  <si>
    <t>Лебедев В.Е.</t>
  </si>
  <si>
    <t>10. Ю.якутская 42,40</t>
  </si>
  <si>
    <t>19. Н,О. откл.</t>
  </si>
  <si>
    <t>1. времянка на стройку</t>
  </si>
  <si>
    <t>5. Мира 15/1</t>
  </si>
  <si>
    <t>22.04.20г.</t>
  </si>
  <si>
    <t>Сержанков С.Н.</t>
  </si>
  <si>
    <t>9. А/стоянка «Статор»  откл.</t>
  </si>
  <si>
    <t>22.04.20г</t>
  </si>
  <si>
    <t>11. Ю.Якутская 37</t>
  </si>
  <si>
    <t>13 Резерв</t>
  </si>
  <si>
    <t>15 Горячий хлеб</t>
  </si>
  <si>
    <t>19.04.20г</t>
  </si>
  <si>
    <t>6. Айгуль</t>
  </si>
  <si>
    <t xml:space="preserve">7. Парадиз     </t>
  </si>
  <si>
    <t>8. Наташа</t>
  </si>
  <si>
    <t xml:space="preserve">11. Парадиз   </t>
  </si>
  <si>
    <t>6. Ю.Якутская, 24</t>
  </si>
  <si>
    <t>17. Мира 17/3 п.1    откл.</t>
  </si>
  <si>
    <t>24.04.2020г.</t>
  </si>
  <si>
    <t>Лебедев В.Е., Симонов Д.В.</t>
  </si>
  <si>
    <t>22. Временная стройка  откл.</t>
  </si>
  <si>
    <t>7. Байкал</t>
  </si>
  <si>
    <t xml:space="preserve">13. Лужников 5                      </t>
  </si>
  <si>
    <t>16. Лужников 3    1подъезд</t>
  </si>
  <si>
    <t>19. ИП Тойминцева, Ваш родничок.</t>
  </si>
  <si>
    <t>1. т/п "Гриль"   откл.</t>
  </si>
  <si>
    <t>12. Универсам «Север».   Откл.</t>
  </si>
  <si>
    <t>А7.</t>
  </si>
  <si>
    <t>3. Спецремонт    откл.</t>
  </si>
  <si>
    <t>КТПн-Якуттисиз</t>
  </si>
  <si>
    <t>АВ.</t>
  </si>
  <si>
    <t>Симонов Д.В., Лебедев В.Е. 28.04.20г</t>
  </si>
  <si>
    <t>4. Мужество</t>
  </si>
  <si>
    <t xml:space="preserve"> 3. имущественный комплекс</t>
  </si>
  <si>
    <t xml:space="preserve">Симонов Д.В., Лебедев В.Е. </t>
  </si>
  <si>
    <t xml:space="preserve">Макаренко А.В., Николаевский В.В. </t>
  </si>
  <si>
    <t xml:space="preserve">Лебедев В.Е.,           Симонов Д.В. </t>
  </si>
  <si>
    <t>АВ-3</t>
  </si>
  <si>
    <t>23.04.20г.</t>
  </si>
  <si>
    <t>27.04.20г</t>
  </si>
  <si>
    <t>14. Селина И.Б.</t>
  </si>
  <si>
    <t>16. Селина И.Б.</t>
  </si>
  <si>
    <t>1.Камсс-сервис</t>
  </si>
  <si>
    <t>27.04.20г.</t>
  </si>
  <si>
    <t xml:space="preserve">Квашнёв с.В., </t>
  </si>
  <si>
    <t>26.04.20г</t>
  </si>
  <si>
    <t>4.ОАО ХК "Якутуголь"</t>
  </si>
  <si>
    <t>5."Якутуголь" АБК  УПТС</t>
  </si>
  <si>
    <t>2. Гараж Семенюк А.И.</t>
  </si>
  <si>
    <t>3.Гаражи "Якутуглеразведка"</t>
  </si>
  <si>
    <t>1.Гараж Фатеев Д.А.</t>
  </si>
  <si>
    <t>3.ООО "Рари ТЭК Авто Групп"</t>
  </si>
  <si>
    <t>4. ООО "Рари ТЭК Авто Групп"</t>
  </si>
  <si>
    <t>Сержанков С.Н.не попали, нет доступа.</t>
  </si>
  <si>
    <t>2. ИП Пятков В.С.</t>
  </si>
  <si>
    <t>Сержанков С.Н</t>
  </si>
  <si>
    <t>4.Набережная 1, ОАО "Якутуголь"</t>
  </si>
  <si>
    <t>2.Гараж Шарифулина А.Ф.,  гараж Спицина О.А.                  Набережная1   ОАО  "ЯУ"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</si>
</sst>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000000000"/>
  </numFmts>
  <fonts count="1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0"/>
      <color indexed="12"/>
      <name val="Arial"/>
      <family val="2"/>
      <charset val="204"/>
    </font>
    <font>
      <u/>
      <sz val="26"/>
      <color indexed="12"/>
      <name val="Arial"/>
      <family val="2"/>
      <charset val="204"/>
    </font>
    <font>
      <u/>
      <sz val="18"/>
      <name val="Arial"/>
      <family val="2"/>
      <charset val="204"/>
    </font>
    <font>
      <b/>
      <u/>
      <sz val="16"/>
      <color theme="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30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53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0" fillId="0" borderId="0" xfId="0" applyBorder="1"/>
    <xf numFmtId="0" fontId="58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3" xfId="0" applyFont="1" applyBorder="1" applyAlignment="1">
      <alignment horizontal="center" vertical="top" wrapText="1"/>
    </xf>
    <xf numFmtId="0" fontId="56" fillId="0" borderId="2" xfId="0" applyFont="1" applyBorder="1" applyAlignment="1">
      <alignment horizontal="center" vertical="top" wrapText="1"/>
    </xf>
    <xf numFmtId="0" fontId="0" fillId="0" borderId="0" xfId="0" applyFill="1"/>
    <xf numFmtId="0" fontId="62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60" fillId="0" borderId="5" xfId="0" applyFont="1" applyBorder="1"/>
    <xf numFmtId="0" fontId="53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72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74" fillId="3" borderId="0" xfId="0" applyFont="1" applyFill="1" applyAlignment="1">
      <alignment horizontal="center" vertical="center"/>
    </xf>
    <xf numFmtId="0" fontId="45" fillId="3" borderId="0" xfId="1" applyFont="1" applyFill="1" applyAlignment="1" applyProtection="1">
      <alignment horizontal="center" vertical="center"/>
    </xf>
    <xf numFmtId="0" fontId="7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64" fontId="84" fillId="0" borderId="17" xfId="0" applyNumberFormat="1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7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top" wrapText="1"/>
    </xf>
    <xf numFmtId="1" fontId="90" fillId="6" borderId="3" xfId="0" applyNumberFormat="1" applyFont="1" applyFill="1" applyBorder="1" applyAlignment="1">
      <alignment horizontal="center" vertical="center" wrapText="1"/>
    </xf>
    <xf numFmtId="0" fontId="91" fillId="6" borderId="3" xfId="0" applyFont="1" applyFill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5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6" fillId="2" borderId="7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71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60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7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41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9" fillId="3" borderId="0" xfId="0" applyFont="1" applyFill="1"/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6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54" fillId="0" borderId="5" xfId="0" applyFont="1" applyBorder="1" applyAlignment="1">
      <alignment horizontal="center" vertical="top" wrapText="1"/>
    </xf>
    <xf numFmtId="0" fontId="47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91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53" fillId="0" borderId="3" xfId="0" applyNumberFormat="1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93" fillId="0" borderId="3" xfId="0" applyFont="1" applyBorder="1" applyAlignment="1">
      <alignment horizontal="center" vertical="center" wrapText="1"/>
    </xf>
    <xf numFmtId="0" fontId="94" fillId="0" borderId="3" xfId="0" applyFont="1" applyBorder="1" applyAlignment="1">
      <alignment horizontal="center" vertical="center" wrapText="1"/>
    </xf>
    <xf numFmtId="0" fontId="93" fillId="0" borderId="5" xfId="0" applyFont="1" applyBorder="1" applyAlignment="1">
      <alignment horizontal="center" vertical="center" wrapText="1"/>
    </xf>
    <xf numFmtId="0" fontId="89" fillId="0" borderId="0" xfId="0" applyFont="1"/>
    <xf numFmtId="0" fontId="92" fillId="0" borderId="5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42" fillId="0" borderId="3" xfId="0" applyFont="1" applyBorder="1" applyAlignment="1" applyProtection="1">
      <alignment horizontal="center" vertical="center" wrapText="1"/>
      <protection locked="0"/>
    </xf>
    <xf numFmtId="0" fontId="89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57" fillId="0" borderId="2" xfId="0" applyFont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2" fillId="0" borderId="4" xfId="0" applyFont="1" applyBorder="1" applyAlignment="1" applyProtection="1">
      <alignment horizontal="center" vertical="center" wrapText="1"/>
    </xf>
    <xf numFmtId="0" fontId="55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65" fillId="0" borderId="5" xfId="0" applyFont="1" applyBorder="1" applyAlignment="1" applyProtection="1">
      <alignment horizontal="center"/>
      <protection locked="0"/>
    </xf>
    <xf numFmtId="0" fontId="60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62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7" fillId="3" borderId="11" xfId="0" applyFont="1" applyFill="1" applyBorder="1" applyAlignment="1">
      <alignment horizontal="center" vertical="top" wrapText="1"/>
    </xf>
    <xf numFmtId="0" fontId="60" fillId="3" borderId="11" xfId="0" applyFont="1" applyFill="1" applyBorder="1" applyAlignment="1">
      <alignment horizontal="center" vertical="top" wrapText="1"/>
    </xf>
    <xf numFmtId="0" fontId="66" fillId="3" borderId="11" xfId="0" applyFont="1" applyFill="1" applyBorder="1" applyAlignment="1">
      <alignment horizontal="right" vertical="top" wrapText="1"/>
    </xf>
    <xf numFmtId="0" fontId="66" fillId="3" borderId="0" xfId="0" applyFont="1" applyFill="1" applyBorder="1" applyAlignment="1">
      <alignment horizontal="right" vertical="top" wrapText="1"/>
    </xf>
    <xf numFmtId="0" fontId="69" fillId="3" borderId="11" xfId="0" applyFont="1" applyFill="1" applyBorder="1" applyAlignment="1">
      <alignment horizontal="center" vertical="top" wrapText="1"/>
    </xf>
    <xf numFmtId="0" fontId="56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7" fillId="0" borderId="3" xfId="0" applyFont="1" applyBorder="1" applyAlignment="1" applyProtection="1">
      <alignment horizontal="center" vertical="center" wrapText="1"/>
      <protection locked="0"/>
    </xf>
    <xf numFmtId="0" fontId="67" fillId="0" borderId="5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 applyProtection="1">
      <alignment horizontal="center" vertical="center" wrapText="1"/>
      <protection locked="0"/>
    </xf>
    <xf numFmtId="0" fontId="66" fillId="0" borderId="3" xfId="0" applyFont="1" applyBorder="1" applyAlignment="1" applyProtection="1">
      <alignment horizontal="center" vertical="center" wrapText="1"/>
      <protection locked="0"/>
    </xf>
    <xf numFmtId="0" fontId="66" fillId="0" borderId="5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3" fillId="0" borderId="3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68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top" wrapText="1"/>
      <protection locked="0"/>
    </xf>
    <xf numFmtId="0" fontId="60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8" fillId="0" borderId="3" xfId="0" applyFont="1" applyBorder="1" applyAlignment="1" applyProtection="1">
      <alignment horizontal="center" vertical="center" wrapText="1"/>
      <protection locked="0"/>
    </xf>
    <xf numFmtId="0" fontId="74" fillId="3" borderId="0" xfId="0" applyFont="1" applyFill="1"/>
    <xf numFmtId="0" fontId="74" fillId="0" borderId="0" xfId="0" applyFont="1"/>
    <xf numFmtId="0" fontId="76" fillId="3" borderId="0" xfId="0" applyFont="1" applyFill="1" applyAlignment="1">
      <alignment horizontal="center" vertical="center"/>
    </xf>
    <xf numFmtId="0" fontId="77" fillId="3" borderId="0" xfId="0" applyFont="1" applyFill="1" applyAlignment="1" applyProtection="1">
      <alignment horizontal="center" vertical="center"/>
      <protection locked="0"/>
    </xf>
    <xf numFmtId="0" fontId="76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center" vertical="center"/>
    </xf>
    <xf numFmtId="0" fontId="77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left" vertical="center"/>
    </xf>
    <xf numFmtId="0" fontId="76" fillId="3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41" fillId="0" borderId="9" xfId="0" applyNumberFormat="1" applyFont="1" applyBorder="1" applyAlignment="1"/>
    <xf numFmtId="1" fontId="41" fillId="3" borderId="10" xfId="0" applyNumberFormat="1" applyFont="1" applyFill="1" applyBorder="1" applyAlignment="1">
      <alignment horizontal="center" vertical="top" wrapText="1"/>
    </xf>
    <xf numFmtId="1" fontId="41" fillId="3" borderId="3" xfId="0" applyNumberFormat="1" applyFont="1" applyFill="1" applyBorder="1" applyAlignment="1">
      <alignment horizontal="center" vertical="top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3" borderId="7" xfId="0" applyNumberFormat="1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Border="1" applyAlignment="1">
      <alignment horizontal="center" vertical="center" wrapText="1"/>
    </xf>
    <xf numFmtId="1" fontId="41" fillId="3" borderId="0" xfId="0" applyNumberFormat="1" applyFont="1" applyFill="1" applyAlignment="1"/>
    <xf numFmtId="1" fontId="41" fillId="0" borderId="0" xfId="0" applyNumberFormat="1" applyFont="1" applyAlignment="1"/>
    <xf numFmtId="1" fontId="100" fillId="2" borderId="12" xfId="0" applyNumberFormat="1" applyFont="1" applyFill="1" applyBorder="1" applyAlignment="1">
      <alignment horizontal="center" vertical="top" wrapText="1"/>
    </xf>
    <xf numFmtId="0" fontId="101" fillId="3" borderId="0" xfId="0" applyFont="1" applyFill="1" applyAlignment="1">
      <alignment wrapText="1"/>
    </xf>
    <xf numFmtId="0" fontId="101" fillId="0" borderId="0" xfId="0" applyFont="1" applyAlignment="1">
      <alignment wrapText="1"/>
    </xf>
    <xf numFmtId="0" fontId="100" fillId="2" borderId="5" xfId="0" applyFont="1" applyFill="1" applyBorder="1" applyAlignment="1">
      <alignment horizontal="center" vertical="center" wrapText="1"/>
    </xf>
    <xf numFmtId="0" fontId="101" fillId="0" borderId="3" xfId="0" applyFont="1" applyBorder="1" applyAlignment="1" applyProtection="1">
      <alignment vertical="top" wrapText="1"/>
      <protection locked="0"/>
    </xf>
    <xf numFmtId="0" fontId="101" fillId="0" borderId="5" xfId="0" applyFont="1" applyBorder="1" applyAlignment="1" applyProtection="1">
      <alignment vertical="top" wrapText="1"/>
      <protection locked="0"/>
    </xf>
    <xf numFmtId="0" fontId="100" fillId="0" borderId="3" xfId="0" applyFont="1" applyBorder="1" applyAlignment="1">
      <alignment horizontal="right" vertical="top" wrapText="1"/>
    </xf>
    <xf numFmtId="0" fontId="100" fillId="0" borderId="12" xfId="0" applyFont="1" applyBorder="1" applyAlignment="1">
      <alignment horizontal="right" vertical="top" wrapText="1"/>
    </xf>
    <xf numFmtId="0" fontId="101" fillId="0" borderId="3" xfId="0" applyFont="1" applyBorder="1" applyAlignment="1" applyProtection="1">
      <alignment horizontal="left" vertical="center" wrapText="1"/>
      <protection locked="0"/>
    </xf>
    <xf numFmtId="0" fontId="101" fillId="0" borderId="3" xfId="0" applyFont="1" applyBorder="1" applyAlignment="1" applyProtection="1">
      <alignment wrapText="1"/>
      <protection locked="0"/>
    </xf>
    <xf numFmtId="0" fontId="100" fillId="0" borderId="9" xfId="0" applyFont="1" applyBorder="1" applyAlignment="1">
      <alignment horizontal="center" vertical="top" wrapText="1"/>
    </xf>
    <xf numFmtId="0" fontId="100" fillId="0" borderId="10" xfId="0" applyFont="1" applyBorder="1" applyAlignment="1">
      <alignment horizontal="center" vertical="top" wrapText="1"/>
    </xf>
    <xf numFmtId="0" fontId="100" fillId="0" borderId="10" xfId="0" applyFont="1" applyBorder="1" applyAlignment="1">
      <alignment vertical="top" wrapText="1"/>
    </xf>
    <xf numFmtId="0" fontId="100" fillId="0" borderId="3" xfId="0" applyFont="1" applyBorder="1" applyAlignment="1">
      <alignment vertical="top" wrapText="1"/>
    </xf>
    <xf numFmtId="0" fontId="100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top" wrapText="1"/>
    </xf>
    <xf numFmtId="0" fontId="101" fillId="0" borderId="10" xfId="0" applyFont="1" applyBorder="1" applyAlignment="1">
      <alignment vertical="top" wrapText="1"/>
    </xf>
    <xf numFmtId="0" fontId="101" fillId="0" borderId="3" xfId="0" applyFont="1" applyBorder="1" applyAlignment="1">
      <alignment vertical="top" wrapText="1"/>
    </xf>
    <xf numFmtId="0" fontId="100" fillId="0" borderId="10" xfId="0" applyFont="1" applyBorder="1" applyAlignment="1">
      <alignment horizontal="center" wrapText="1"/>
    </xf>
    <xf numFmtId="0" fontId="100" fillId="0" borderId="11" xfId="0" applyFont="1" applyBorder="1" applyAlignment="1">
      <alignment horizontal="center" wrapText="1"/>
    </xf>
    <xf numFmtId="0" fontId="100" fillId="0" borderId="3" xfId="0" applyFont="1" applyBorder="1" applyAlignment="1">
      <alignment horizontal="center" wrapText="1"/>
    </xf>
    <xf numFmtId="0" fontId="100" fillId="3" borderId="0" xfId="0" applyFont="1" applyFill="1" applyAlignment="1">
      <alignment wrapText="1"/>
    </xf>
    <xf numFmtId="0" fontId="100" fillId="0" borderId="0" xfId="0" applyFont="1" applyAlignment="1">
      <alignment wrapText="1"/>
    </xf>
    <xf numFmtId="0" fontId="100" fillId="0" borderId="3" xfId="0" applyFont="1" applyBorder="1" applyAlignment="1" applyProtection="1">
      <alignment vertical="top" wrapText="1"/>
      <protection locked="0"/>
    </xf>
    <xf numFmtId="0" fontId="100" fillId="0" borderId="4" xfId="0" applyFont="1" applyBorder="1" applyAlignment="1" applyProtection="1">
      <alignment vertical="top" wrapText="1"/>
      <protection locked="0"/>
    </xf>
    <xf numFmtId="0" fontId="100" fillId="0" borderId="5" xfId="0" applyFont="1" applyBorder="1" applyAlignment="1" applyProtection="1">
      <alignment vertical="top" wrapText="1"/>
      <protection locked="0"/>
    </xf>
    <xf numFmtId="0" fontId="100" fillId="0" borderId="3" xfId="0" applyFont="1" applyBorder="1" applyAlignment="1" applyProtection="1">
      <alignment horizontal="left" vertical="center" wrapText="1"/>
      <protection locked="0"/>
    </xf>
    <xf numFmtId="0" fontId="100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101" fillId="0" borderId="10" xfId="0" applyFont="1" applyBorder="1" applyAlignment="1" applyProtection="1">
      <alignment wrapText="1"/>
      <protection locked="0"/>
    </xf>
    <xf numFmtId="0" fontId="101" fillId="0" borderId="5" xfId="0" applyFont="1" applyBorder="1" applyAlignment="1" applyProtection="1">
      <alignment wrapText="1"/>
      <protection locked="0"/>
    </xf>
    <xf numFmtId="0" fontId="101" fillId="0" borderId="3" xfId="0" applyFont="1" applyBorder="1" applyAlignment="1" applyProtection="1">
      <alignment horizontal="left" wrapText="1"/>
      <protection locked="0"/>
    </xf>
    <xf numFmtId="0" fontId="101" fillId="0" borderId="3" xfId="0" applyFont="1" applyBorder="1" applyAlignment="1" applyProtection="1">
      <alignment horizontal="justify" vertical="top" wrapText="1"/>
      <protection locked="0"/>
    </xf>
    <xf numFmtId="0" fontId="100" fillId="0" borderId="3" xfId="0" applyFont="1" applyBorder="1" applyAlignment="1">
      <alignment horizontal="right" wrapText="1"/>
    </xf>
    <xf numFmtId="0" fontId="100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100" fillId="0" borderId="3" xfId="0" applyFont="1" applyBorder="1" applyAlignment="1" applyProtection="1">
      <alignment horizontal="right" vertical="top" wrapText="1"/>
      <protection locked="0"/>
    </xf>
    <xf numFmtId="0" fontId="101" fillId="0" borderId="3" xfId="0" applyFont="1" applyBorder="1" applyAlignment="1" applyProtection="1">
      <alignment horizontal="left" vertical="top" wrapText="1"/>
      <protection locked="0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2" xfId="0" applyFont="1" applyBorder="1" applyAlignment="1">
      <alignment horizontal="center" vertical="center" wrapText="1"/>
    </xf>
    <xf numFmtId="0" fontId="100" fillId="0" borderId="4" xfId="0" applyFont="1" applyBorder="1" applyAlignment="1">
      <alignment horizontal="center" vertical="top" wrapText="1"/>
    </xf>
    <xf numFmtId="0" fontId="100" fillId="0" borderId="5" xfId="0" applyFont="1" applyBorder="1" applyAlignment="1">
      <alignment horizontal="center" vertical="top" wrapText="1"/>
    </xf>
    <xf numFmtId="0" fontId="100" fillId="0" borderId="1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100" fillId="0" borderId="5" xfId="0" applyFont="1" applyBorder="1" applyAlignment="1" applyProtection="1">
      <alignment wrapText="1"/>
      <protection locked="0"/>
    </xf>
    <xf numFmtId="0" fontId="100" fillId="0" borderId="3" xfId="0" applyFont="1" applyBorder="1" applyAlignment="1" applyProtection="1">
      <alignment horizontal="left" vertical="top" wrapText="1"/>
      <protection locked="0"/>
    </xf>
    <xf numFmtId="0" fontId="100" fillId="0" borderId="5" xfId="0" applyFont="1" applyBorder="1" applyAlignment="1">
      <alignment horizontal="right" vertical="top" wrapText="1"/>
    </xf>
    <xf numFmtId="0" fontId="101" fillId="3" borderId="0" xfId="0" applyFont="1" applyFill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01" fillId="0" borderId="4" xfId="0" applyFont="1" applyBorder="1" applyAlignment="1">
      <alignment wrapText="1"/>
    </xf>
    <xf numFmtId="0" fontId="100" fillId="0" borderId="4" xfId="0" applyFont="1" applyBorder="1" applyAlignment="1">
      <alignment horizontal="center" vertical="center" wrapText="1"/>
    </xf>
    <xf numFmtId="0" fontId="100" fillId="0" borderId="5" xfId="0" applyFont="1" applyBorder="1" applyAlignment="1">
      <alignment horizontal="center" vertical="center" wrapText="1"/>
    </xf>
    <xf numFmtId="0" fontId="100" fillId="3" borderId="10" xfId="0" applyFont="1" applyFill="1" applyBorder="1" applyAlignment="1">
      <alignment horizontal="center" vertical="center" wrapText="1"/>
    </xf>
    <xf numFmtId="0" fontId="100" fillId="3" borderId="3" xfId="0" applyFont="1" applyFill="1" applyBorder="1" applyAlignment="1">
      <alignment horizontal="center" vertical="center" wrapText="1"/>
    </xf>
    <xf numFmtId="0" fontId="100" fillId="0" borderId="3" xfId="0" applyFont="1" applyBorder="1" applyAlignment="1" applyProtection="1">
      <alignment horizontal="right" vertical="top" wrapText="1"/>
    </xf>
    <xf numFmtId="0" fontId="100" fillId="0" borderId="10" xfId="0" applyFont="1" applyBorder="1" applyAlignment="1" applyProtection="1">
      <alignment horizontal="right" vertical="top" wrapText="1"/>
    </xf>
    <xf numFmtId="0" fontId="100" fillId="3" borderId="9" xfId="0" applyFont="1" applyFill="1" applyBorder="1" applyAlignment="1">
      <alignment horizontal="center" vertical="top" wrapText="1"/>
    </xf>
    <xf numFmtId="0" fontId="100" fillId="3" borderId="10" xfId="0" applyFont="1" applyFill="1" applyBorder="1" applyAlignment="1">
      <alignment horizontal="center" vertical="top" wrapText="1"/>
    </xf>
    <xf numFmtId="0" fontId="100" fillId="3" borderId="10" xfId="0" applyFont="1" applyFill="1" applyBorder="1" applyAlignment="1">
      <alignment vertical="top" wrapText="1"/>
    </xf>
    <xf numFmtId="0" fontId="100" fillId="3" borderId="3" xfId="0" applyFont="1" applyFill="1" applyBorder="1" applyAlignment="1">
      <alignment vertical="top" wrapText="1"/>
    </xf>
    <xf numFmtId="0" fontId="100" fillId="0" borderId="0" xfId="0" applyFont="1" applyBorder="1" applyAlignment="1">
      <alignment horizontal="center" vertical="center" wrapText="1"/>
    </xf>
    <xf numFmtId="0" fontId="100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01" fillId="0" borderId="10" xfId="0" applyFont="1" applyBorder="1" applyAlignment="1" applyProtection="1">
      <alignment vertical="top" wrapText="1"/>
      <protection locked="0"/>
    </xf>
    <xf numFmtId="0" fontId="100" fillId="0" borderId="9" xfId="0" applyFont="1" applyBorder="1" applyAlignment="1">
      <alignment horizontal="center" vertical="center" wrapText="1"/>
    </xf>
    <xf numFmtId="0" fontId="100" fillId="0" borderId="10" xfId="0" applyFont="1" applyBorder="1" applyAlignment="1" applyProtection="1">
      <alignment vertical="top" wrapText="1"/>
      <protection locked="0"/>
    </xf>
    <xf numFmtId="0" fontId="100" fillId="0" borderId="5" xfId="0" applyFont="1" applyBorder="1" applyAlignment="1" applyProtection="1">
      <alignment horizontal="center" vertical="center" wrapText="1"/>
      <protection locked="0"/>
    </xf>
    <xf numFmtId="0" fontId="100" fillId="0" borderId="3" xfId="0" applyFont="1" applyBorder="1" applyAlignment="1" applyProtection="1">
      <alignment horizontal="center" vertical="center" wrapText="1"/>
      <protection locked="0"/>
    </xf>
    <xf numFmtId="1" fontId="100" fillId="2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00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" fontId="103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110" fillId="0" borderId="5" xfId="0" applyFont="1" applyFill="1" applyBorder="1" applyAlignment="1">
      <alignment horizontal="center" vertical="center"/>
    </xf>
    <xf numFmtId="1" fontId="110" fillId="0" borderId="5" xfId="0" applyNumberFormat="1" applyFont="1" applyFill="1" applyBorder="1" applyAlignment="1">
      <alignment horizontal="center" vertical="center"/>
    </xf>
    <xf numFmtId="0" fontId="110" fillId="0" borderId="5" xfId="0" quotePrefix="1" applyFont="1" applyFill="1" applyBorder="1" applyAlignment="1">
      <alignment horizontal="center" vertical="center"/>
    </xf>
    <xf numFmtId="0" fontId="76" fillId="0" borderId="5" xfId="0" quotePrefix="1" applyFont="1" applyFill="1" applyBorder="1" applyAlignment="1">
      <alignment horizontal="center" vertical="center"/>
    </xf>
    <xf numFmtId="0" fontId="76" fillId="0" borderId="5" xfId="0" applyFont="1" applyFill="1" applyBorder="1" applyAlignment="1">
      <alignment horizontal="center" vertical="center"/>
    </xf>
    <xf numFmtId="1" fontId="76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10" fillId="0" borderId="5" xfId="0" applyFont="1" applyFill="1" applyBorder="1" applyAlignment="1">
      <alignment horizontal="center" vertical="center" wrapText="1"/>
    </xf>
    <xf numFmtId="1" fontId="110" fillId="0" borderId="5" xfId="0" applyNumberFormat="1" applyFont="1" applyFill="1" applyBorder="1" applyAlignment="1">
      <alignment horizontal="center" vertical="center" wrapText="1"/>
    </xf>
    <xf numFmtId="0" fontId="87" fillId="8" borderId="5" xfId="0" applyFont="1" applyFill="1" applyBorder="1" applyAlignment="1">
      <alignment horizontal="center" vertical="center"/>
    </xf>
    <xf numFmtId="0" fontId="109" fillId="8" borderId="5" xfId="0" applyFont="1" applyFill="1" applyBorder="1" applyAlignment="1">
      <alignment horizontal="center" vertical="center"/>
    </xf>
    <xf numFmtId="0" fontId="108" fillId="9" borderId="28" xfId="0" applyFont="1" applyFill="1" applyBorder="1" applyAlignment="1">
      <alignment horizontal="center" vertical="center"/>
    </xf>
    <xf numFmtId="0" fontId="106" fillId="9" borderId="14" xfId="0" applyFont="1" applyFill="1" applyBorder="1" applyAlignment="1">
      <alignment horizontal="center" vertical="center"/>
    </xf>
    <xf numFmtId="0" fontId="106" fillId="9" borderId="14" xfId="0" applyNumberFormat="1" applyFont="1" applyFill="1" applyBorder="1" applyAlignment="1">
      <alignment horizontal="center" vertical="center"/>
    </xf>
    <xf numFmtId="164" fontId="106" fillId="9" borderId="14" xfId="0" applyNumberFormat="1" applyFont="1" applyFill="1" applyBorder="1" applyAlignment="1">
      <alignment horizontal="center" vertical="center"/>
    </xf>
    <xf numFmtId="0" fontId="106" fillId="9" borderId="29" xfId="0" applyNumberFormat="1" applyFont="1" applyFill="1" applyBorder="1" applyAlignment="1">
      <alignment horizontal="left" vertical="center"/>
    </xf>
    <xf numFmtId="0" fontId="85" fillId="0" borderId="30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8" fillId="9" borderId="31" xfId="0" applyFont="1" applyFill="1" applyBorder="1" applyAlignment="1">
      <alignment horizontal="center" vertical="center"/>
    </xf>
    <xf numFmtId="0" fontId="106" fillId="9" borderId="15" xfId="0" applyFont="1" applyFill="1" applyBorder="1" applyAlignment="1">
      <alignment horizontal="center" vertical="center"/>
    </xf>
    <xf numFmtId="0" fontId="106" fillId="0" borderId="15" xfId="0" applyFont="1" applyFill="1" applyBorder="1" applyAlignment="1">
      <alignment horizontal="center" vertical="center"/>
    </xf>
    <xf numFmtId="0" fontId="108" fillId="9" borderId="23" xfId="0" applyFont="1" applyFill="1" applyBorder="1" applyAlignment="1">
      <alignment horizontal="center" vertical="center"/>
    </xf>
    <xf numFmtId="0" fontId="108" fillId="0" borderId="31" xfId="0" applyFont="1" applyFill="1" applyBorder="1" applyAlignment="1">
      <alignment horizontal="center" vertical="center"/>
    </xf>
    <xf numFmtId="0" fontId="85" fillId="9" borderId="30" xfId="0" applyFont="1" applyFill="1" applyBorder="1" applyAlignment="1">
      <alignment horizontal="center" vertical="center"/>
    </xf>
    <xf numFmtId="0" fontId="108" fillId="0" borderId="31" xfId="0" applyFont="1" applyBorder="1" applyAlignment="1">
      <alignment horizontal="center" vertical="center"/>
    </xf>
    <xf numFmtId="0" fontId="108" fillId="0" borderId="23" xfId="0" applyFont="1" applyFill="1" applyBorder="1" applyAlignment="1">
      <alignment horizontal="center" vertical="center"/>
    </xf>
    <xf numFmtId="0" fontId="108" fillId="3" borderId="31" xfId="0" applyFont="1" applyFill="1" applyBorder="1" applyAlignment="1">
      <alignment horizontal="center" vertical="center"/>
    </xf>
    <xf numFmtId="0" fontId="108" fillId="0" borderId="23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6" fillId="9" borderId="15" xfId="0" applyFont="1" applyFill="1" applyBorder="1" applyAlignment="1">
      <alignment horizontal="center" vertical="center"/>
    </xf>
    <xf numFmtId="0" fontId="114" fillId="0" borderId="23" xfId="0" applyFont="1" applyBorder="1" applyAlignment="1">
      <alignment horizontal="center" vertical="center"/>
    </xf>
    <xf numFmtId="0" fontId="114" fillId="9" borderId="23" xfId="0" applyFont="1" applyFill="1" applyBorder="1" applyAlignment="1">
      <alignment horizontal="center" vertical="center"/>
    </xf>
    <xf numFmtId="0" fontId="85" fillId="9" borderId="23" xfId="0" applyFont="1" applyFill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25" xfId="0" applyFont="1" applyBorder="1" applyAlignment="1">
      <alignment horizontal="center" vertical="center"/>
    </xf>
    <xf numFmtId="0" fontId="107" fillId="0" borderId="32" xfId="0" applyFont="1" applyFill="1" applyBorder="1" applyAlignment="1">
      <alignment horizontal="center" vertical="center"/>
    </xf>
    <xf numFmtId="0" fontId="85" fillId="8" borderId="5" xfId="0" applyFont="1" applyFill="1" applyBorder="1" applyAlignment="1">
      <alignment horizontal="center" vertical="center"/>
    </xf>
    <xf numFmtId="0" fontId="85" fillId="8" borderId="8" xfId="0" applyFont="1" applyFill="1" applyBorder="1" applyAlignment="1">
      <alignment horizontal="center" vertical="center"/>
    </xf>
    <xf numFmtId="0" fontId="105" fillId="8" borderId="5" xfId="0" applyFont="1" applyFill="1" applyBorder="1" applyAlignment="1">
      <alignment horizontal="center" vertical="center"/>
    </xf>
    <xf numFmtId="0" fontId="55" fillId="9" borderId="30" xfId="0" applyFont="1" applyFill="1" applyBorder="1" applyAlignment="1">
      <alignment horizontal="center" vertical="center"/>
    </xf>
    <xf numFmtId="0" fontId="63" fillId="9" borderId="33" xfId="0" applyFont="1" applyFill="1" applyBorder="1" applyAlignment="1">
      <alignment horizontal="center" vertical="center"/>
    </xf>
    <xf numFmtId="0" fontId="104" fillId="9" borderId="14" xfId="0" applyFont="1" applyFill="1" applyBorder="1" applyAlignment="1">
      <alignment horizontal="center" vertical="center"/>
    </xf>
    <xf numFmtId="0" fontId="104" fillId="9" borderId="15" xfId="0" applyFont="1" applyFill="1" applyBorder="1" applyAlignment="1">
      <alignment horizontal="center" vertical="center"/>
    </xf>
    <xf numFmtId="164" fontId="104" fillId="9" borderId="14" xfId="0" applyNumberFormat="1" applyFont="1" applyFill="1" applyBorder="1" applyAlignment="1">
      <alignment horizontal="center" vertical="center" wrapText="1"/>
    </xf>
    <xf numFmtId="0" fontId="104" fillId="9" borderId="29" xfId="0" applyNumberFormat="1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64" fontId="104" fillId="0" borderId="15" xfId="0" applyNumberFormat="1" applyFont="1" applyFill="1" applyBorder="1" applyAlignment="1">
      <alignment horizontal="center" vertical="center" wrapText="1"/>
    </xf>
    <xf numFmtId="0" fontId="104" fillId="0" borderId="24" xfId="0" applyNumberFormat="1" applyFont="1" applyBorder="1" applyAlignment="1">
      <alignment horizontal="left" vertical="center" wrapText="1"/>
    </xf>
    <xf numFmtId="0" fontId="55" fillId="9" borderId="23" xfId="0" applyFont="1" applyFill="1" applyBorder="1" applyAlignment="1">
      <alignment horizontal="center" vertical="center"/>
    </xf>
    <xf numFmtId="0" fontId="63" fillId="9" borderId="34" xfId="0" applyFont="1" applyFill="1" applyBorder="1" applyAlignment="1">
      <alignment horizontal="center" vertical="center"/>
    </xf>
    <xf numFmtId="164" fontId="104" fillId="9" borderId="15" xfId="0" applyNumberFormat="1" applyFont="1" applyFill="1" applyBorder="1" applyAlignment="1">
      <alignment horizontal="center" vertical="center" wrapText="1"/>
    </xf>
    <xf numFmtId="0" fontId="104" fillId="9" borderId="24" xfId="0" applyNumberFormat="1" applyFont="1" applyFill="1" applyBorder="1" applyAlignment="1">
      <alignment horizontal="left" vertical="center" wrapText="1"/>
    </xf>
    <xf numFmtId="0" fontId="104" fillId="0" borderId="24" xfId="0" applyNumberFormat="1" applyFont="1" applyFill="1" applyBorder="1" applyAlignment="1">
      <alignment horizontal="left" vertical="center" wrapText="1"/>
    </xf>
    <xf numFmtId="0" fontId="55" fillId="9" borderId="23" xfId="0" applyNumberFormat="1" applyFont="1" applyFill="1" applyBorder="1" applyAlignment="1">
      <alignment horizontal="center" vertical="center"/>
    </xf>
    <xf numFmtId="165" fontId="104" fillId="0" borderId="15" xfId="0" applyNumberFormat="1" applyFont="1" applyFill="1" applyBorder="1" applyAlignment="1">
      <alignment horizontal="center" vertical="center" wrapText="1"/>
    </xf>
    <xf numFmtId="0" fontId="63" fillId="9" borderId="16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9" borderId="18" xfId="0" applyFont="1" applyFill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49" fontId="55" fillId="9" borderId="23" xfId="0" applyNumberFormat="1" applyFont="1" applyFill="1" applyBorder="1" applyAlignment="1">
      <alignment horizontal="center" vertical="center"/>
    </xf>
    <xf numFmtId="0" fontId="63" fillId="9" borderId="15" xfId="0" applyFont="1" applyFill="1" applyBorder="1" applyAlignment="1">
      <alignment horizontal="center" vertical="center"/>
    </xf>
    <xf numFmtId="164" fontId="86" fillId="9" borderId="15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164" fontId="86" fillId="0" borderId="15" xfId="0" applyNumberFormat="1" applyFont="1" applyFill="1" applyBorder="1" applyAlignment="1">
      <alignment horizontal="center" vertical="center" wrapText="1"/>
    </xf>
    <xf numFmtId="0" fontId="115" fillId="9" borderId="15" xfId="0" applyFont="1" applyFill="1" applyBorder="1" applyAlignment="1">
      <alignment horizontal="center" vertical="center"/>
    </xf>
    <xf numFmtId="164" fontId="86" fillId="0" borderId="15" xfId="0" applyNumberFormat="1" applyFont="1" applyFill="1" applyBorder="1" applyAlignment="1">
      <alignment horizontal="center" vertical="top" wrapText="1"/>
    </xf>
    <xf numFmtId="0" fontId="104" fillId="0" borderId="24" xfId="0" applyNumberFormat="1" applyFont="1" applyFill="1" applyBorder="1" applyAlignment="1">
      <alignment horizontal="left" vertical="top" wrapText="1"/>
    </xf>
    <xf numFmtId="0" fontId="63" fillId="9" borderId="15" xfId="0" applyFont="1" applyFill="1" applyBorder="1" applyAlignment="1">
      <alignment horizontal="center" vertical="center" wrapText="1"/>
    </xf>
    <xf numFmtId="0" fontId="106" fillId="10" borderId="14" xfId="0" applyNumberFormat="1" applyFont="1" applyFill="1" applyBorder="1" applyAlignment="1">
      <alignment horizontal="center" vertical="center"/>
    </xf>
    <xf numFmtId="164" fontId="106" fillId="10" borderId="14" xfId="0" applyNumberFormat="1" applyFont="1" applyFill="1" applyBorder="1" applyAlignment="1">
      <alignment horizontal="center" vertical="center"/>
    </xf>
    <xf numFmtId="0" fontId="106" fillId="10" borderId="29" xfId="0" applyNumberFormat="1" applyFont="1" applyFill="1" applyBorder="1" applyAlignment="1">
      <alignment horizontal="left" vertical="center"/>
    </xf>
    <xf numFmtId="0" fontId="104" fillId="0" borderId="15" xfId="0" applyNumberFormat="1" applyFont="1" applyFill="1" applyBorder="1" applyAlignment="1">
      <alignment horizontal="left" vertical="center" wrapText="1"/>
    </xf>
    <xf numFmtId="0" fontId="88" fillId="0" borderId="15" xfId="0" applyFont="1" applyBorder="1" applyAlignment="1">
      <alignment horizontal="center" vertical="center"/>
    </xf>
    <xf numFmtId="0" fontId="88" fillId="0" borderId="15" xfId="0" quotePrefix="1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85" fillId="9" borderId="36" xfId="0" applyFont="1" applyFill="1" applyBorder="1" applyAlignment="1">
      <alignment horizontal="center" vertical="center" wrapText="1"/>
    </xf>
    <xf numFmtId="0" fontId="86" fillId="9" borderId="35" xfId="0" applyFont="1" applyFill="1" applyBorder="1" applyAlignment="1">
      <alignment horizontal="center" vertical="center"/>
    </xf>
    <xf numFmtId="0" fontId="106" fillId="9" borderId="18" xfId="0" applyNumberFormat="1" applyFont="1" applyFill="1" applyBorder="1" applyAlignment="1">
      <alignment horizontal="center" vertical="center"/>
    </xf>
    <xf numFmtId="0" fontId="113" fillId="9" borderId="15" xfId="0" applyFont="1" applyFill="1" applyBorder="1" applyAlignment="1">
      <alignment horizontal="center" vertical="center" wrapText="1"/>
    </xf>
    <xf numFmtId="0" fontId="95" fillId="9" borderId="14" xfId="0" applyFont="1" applyFill="1" applyBorder="1" applyAlignment="1" applyProtection="1">
      <alignment horizontal="center" vertical="center"/>
      <protection locked="0"/>
    </xf>
    <xf numFmtId="0" fontId="95" fillId="0" borderId="15" xfId="0" applyFont="1" applyFill="1" applyBorder="1" applyAlignment="1" applyProtection="1">
      <alignment horizontal="center" vertical="center"/>
      <protection locked="0"/>
    </xf>
    <xf numFmtId="0" fontId="95" fillId="9" borderId="15" xfId="0" applyFont="1" applyFill="1" applyBorder="1" applyAlignment="1" applyProtection="1">
      <alignment horizontal="center" vertical="center"/>
      <protection locked="0"/>
    </xf>
    <xf numFmtId="0" fontId="95" fillId="9" borderId="15" xfId="0" applyNumberFormat="1" applyFont="1" applyFill="1" applyBorder="1" applyAlignment="1" applyProtection="1">
      <alignment horizontal="center" vertical="center"/>
      <protection locked="0"/>
    </xf>
    <xf numFmtId="49" fontId="95" fillId="0" borderId="15" xfId="0" applyNumberFormat="1" applyFont="1" applyFill="1" applyBorder="1" applyAlignment="1" applyProtection="1">
      <alignment horizontal="center" vertical="center"/>
      <protection locked="0"/>
    </xf>
    <xf numFmtId="0" fontId="95" fillId="0" borderId="15" xfId="0" applyFont="1" applyBorder="1" applyAlignment="1" applyProtection="1">
      <alignment horizontal="center" vertical="center"/>
      <protection locked="0"/>
    </xf>
    <xf numFmtId="0" fontId="95" fillId="9" borderId="35" xfId="0" applyFont="1" applyFill="1" applyBorder="1" applyAlignment="1" applyProtection="1">
      <alignment horizontal="center" vertical="center"/>
      <protection locked="0"/>
    </xf>
    <xf numFmtId="0" fontId="95" fillId="2" borderId="32" xfId="0" applyFont="1" applyFill="1" applyBorder="1" applyAlignment="1" applyProtection="1">
      <alignment horizontal="center" vertical="center"/>
      <protection locked="0"/>
    </xf>
    <xf numFmtId="0" fontId="0" fillId="0" borderId="37" xfId="0" applyBorder="1"/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01" fillId="0" borderId="7" xfId="0" applyFont="1" applyBorder="1" applyAlignment="1">
      <alignment wrapText="1"/>
    </xf>
    <xf numFmtId="0" fontId="20" fillId="3" borderId="0" xfId="1" applyFill="1" applyAlignment="1" applyProtection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center" wrapText="1"/>
    </xf>
    <xf numFmtId="0" fontId="16" fillId="0" borderId="7" xfId="0" applyFont="1" applyBorder="1" applyAlignment="1"/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19" fillId="3" borderId="0" xfId="1" applyFont="1" applyFill="1" applyAlignment="1" applyProtection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120" fillId="3" borderId="0" xfId="1" applyFont="1" applyFill="1" applyAlignment="1" applyProtection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9" fillId="3" borderId="7" xfId="1" applyFont="1" applyFill="1" applyBorder="1" applyAlignment="1" applyProtection="1">
      <alignment horizontal="center" vertical="center"/>
    </xf>
    <xf numFmtId="0" fontId="17" fillId="0" borderId="7" xfId="0" applyFont="1" applyBorder="1" applyAlignment="1">
      <alignment vertical="center" wrapText="1"/>
    </xf>
    <xf numFmtId="0" fontId="102" fillId="0" borderId="7" xfId="0" applyFont="1" applyBorder="1" applyAlignment="1">
      <alignment vertical="center" wrapText="1"/>
    </xf>
    <xf numFmtId="0" fontId="119" fillId="0" borderId="0" xfId="1" applyFont="1" applyAlignment="1" applyProtection="1">
      <alignment horizontal="center" vertical="center"/>
    </xf>
    <xf numFmtId="0" fontId="119" fillId="0" borderId="7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5" xfId="0" applyFill="1" applyBorder="1"/>
    <xf numFmtId="0" fontId="96" fillId="0" borderId="5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 wrapText="1"/>
    </xf>
    <xf numFmtId="0" fontId="111" fillId="0" borderId="5" xfId="0" applyFont="1" applyFill="1" applyBorder="1"/>
    <xf numFmtId="0" fontId="108" fillId="0" borderId="5" xfId="0" applyFont="1" applyFill="1" applyBorder="1" applyAlignment="1">
      <alignment horizontal="center" vertical="center"/>
    </xf>
    <xf numFmtId="0" fontId="78" fillId="0" borderId="5" xfId="0" applyFont="1" applyFill="1" applyBorder="1" applyAlignment="1">
      <alignment horizontal="center" vertical="center"/>
    </xf>
    <xf numFmtId="0" fontId="112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13" fillId="0" borderId="5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3" fontId="110" fillId="0" borderId="5" xfId="0" applyNumberFormat="1" applyFont="1" applyFill="1" applyBorder="1" applyAlignment="1">
      <alignment horizontal="center"/>
    </xf>
    <xf numFmtId="0" fontId="110" fillId="0" borderId="27" xfId="0" applyFont="1" applyFill="1" applyBorder="1" applyAlignment="1">
      <alignment horizontal="center" vertical="center"/>
    </xf>
    <xf numFmtId="1" fontId="110" fillId="0" borderId="27" xfId="0" applyNumberFormat="1" applyFont="1" applyFill="1" applyBorder="1" applyAlignment="1">
      <alignment horizontal="center" vertical="center"/>
    </xf>
    <xf numFmtId="3" fontId="110" fillId="0" borderId="27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0" fontId="111" fillId="0" borderId="5" xfId="0" applyFont="1" applyFill="1" applyBorder="1" applyAlignment="1">
      <alignment horizontal="center" vertical="center"/>
    </xf>
    <xf numFmtId="1" fontId="110" fillId="0" borderId="5" xfId="0" applyNumberFormat="1" applyFont="1" applyFill="1" applyBorder="1" applyAlignment="1">
      <alignment horizontal="center"/>
    </xf>
    <xf numFmtId="0" fontId="64" fillId="0" borderId="5" xfId="0" applyFont="1" applyFill="1" applyBorder="1"/>
    <xf numFmtId="0" fontId="75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7" xfId="0" applyBorder="1" applyAlignment="1">
      <alignment wrapText="1"/>
    </xf>
    <xf numFmtId="0" fontId="101" fillId="0" borderId="7" xfId="0" applyFont="1" applyBorder="1" applyAlignment="1">
      <alignment wrapText="1"/>
    </xf>
    <xf numFmtId="0" fontId="6" fillId="0" borderId="5" xfId="0" applyFont="1" applyBorder="1" applyAlignment="1">
      <alignment horizontal="center" vertical="top" wrapText="1"/>
    </xf>
    <xf numFmtId="0" fontId="100" fillId="0" borderId="7" xfId="0" applyFont="1" applyBorder="1" applyAlignment="1">
      <alignment vertical="center" wrapText="1"/>
    </xf>
    <xf numFmtId="1" fontId="90" fillId="0" borderId="3" xfId="0" applyNumberFormat="1" applyFont="1" applyFill="1" applyBorder="1" applyAlignment="1">
      <alignment horizontal="center" vertical="center" wrapText="1"/>
    </xf>
    <xf numFmtId="1" fontId="90" fillId="0" borderId="7" xfId="0" applyNumberFormat="1" applyFont="1" applyFill="1" applyBorder="1" applyAlignment="1">
      <alignment horizontal="center" vertical="center" wrapText="1"/>
    </xf>
    <xf numFmtId="1" fontId="90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0" fillId="0" borderId="7" xfId="0" applyBorder="1" applyAlignment="1"/>
    <xf numFmtId="0" fontId="31" fillId="0" borderId="7" xfId="0" applyFont="1" applyBorder="1" applyAlignment="1">
      <alignment vertical="center" wrapText="1"/>
    </xf>
    <xf numFmtId="0" fontId="121" fillId="3" borderId="0" xfId="0" applyFont="1" applyFill="1" applyAlignment="1">
      <alignment horizontal="center" vertical="center"/>
    </xf>
    <xf numFmtId="1" fontId="3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5" fillId="3" borderId="9" xfId="0" applyFont="1" applyFill="1" applyBorder="1" applyAlignment="1" applyProtection="1">
      <alignment vertical="center" wrapText="1"/>
      <protection locked="0"/>
    </xf>
    <xf numFmtId="0" fontId="65" fillId="3" borderId="1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Alignment="1">
      <alignment horizontal="right"/>
    </xf>
    <xf numFmtId="14" fontId="0" fillId="3" borderId="0" xfId="0" applyNumberFormat="1" applyFill="1"/>
    <xf numFmtId="0" fontId="16" fillId="3" borderId="0" xfId="0" applyFont="1" applyFill="1" applyBorder="1" applyAlignment="1">
      <alignment vertical="center" wrapText="1"/>
    </xf>
    <xf numFmtId="1" fontId="100" fillId="2" borderId="7" xfId="0" applyNumberFormat="1" applyFont="1" applyFill="1" applyBorder="1" applyAlignment="1">
      <alignment horizontal="center" vertical="top" wrapText="1"/>
    </xf>
    <xf numFmtId="0" fontId="0" fillId="3" borderId="13" xfId="0" applyFill="1" applyBorder="1"/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0" fontId="119" fillId="3" borderId="38" xfId="1" applyFont="1" applyFill="1" applyBorder="1" applyAlignment="1" applyProtection="1">
      <alignment horizontal="center" vertical="center"/>
    </xf>
    <xf numFmtId="14" fontId="6" fillId="0" borderId="5" xfId="0" applyNumberFormat="1" applyFont="1" applyBorder="1" applyAlignment="1" applyProtection="1">
      <alignment horizontal="center" wrapText="1"/>
      <protection locked="0"/>
    </xf>
    <xf numFmtId="0" fontId="17" fillId="0" borderId="8" xfId="0" applyFont="1" applyBorder="1" applyAlignment="1">
      <alignment wrapText="1"/>
    </xf>
    <xf numFmtId="0" fontId="47" fillId="2" borderId="8" xfId="0" applyFont="1" applyFill="1" applyBorder="1" applyAlignment="1">
      <alignment horizontal="center" vertical="top" wrapText="1"/>
    </xf>
    <xf numFmtId="0" fontId="46" fillId="2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1" fontId="36" fillId="0" borderId="12" xfId="0" applyNumberFormat="1" applyFont="1" applyFill="1" applyBorder="1" applyAlignment="1">
      <alignment horizontal="center" vertical="center" wrapText="1"/>
    </xf>
    <xf numFmtId="1" fontId="36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wrapText="1"/>
    </xf>
    <xf numFmtId="1" fontId="100" fillId="2" borderId="0" xfId="0" applyNumberFormat="1" applyFont="1" applyFill="1" applyBorder="1" applyAlignment="1">
      <alignment horizontal="center" vertical="top" wrapText="1"/>
    </xf>
    <xf numFmtId="0" fontId="100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8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1" fillId="3" borderId="5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31" fillId="0" borderId="38" xfId="0" applyFont="1" applyBorder="1" applyAlignment="1">
      <alignment vertical="center" wrapText="1"/>
    </xf>
    <xf numFmtId="0" fontId="0" fillId="3" borderId="38" xfId="0" applyFill="1" applyBorder="1"/>
    <xf numFmtId="0" fontId="0" fillId="0" borderId="38" xfId="0" applyBorder="1"/>
    <xf numFmtId="1" fontId="100" fillId="2" borderId="5" xfId="0" applyNumberFormat="1" applyFont="1" applyFill="1" applyBorder="1" applyAlignment="1">
      <alignment horizontal="center" vertical="top" wrapText="1"/>
    </xf>
    <xf numFmtId="14" fontId="41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4" fontId="41" fillId="3" borderId="5" xfId="0" applyNumberFormat="1" applyFont="1" applyFill="1" applyBorder="1" applyAlignment="1">
      <alignment horizontal="center" vertical="center"/>
    </xf>
    <xf numFmtId="0" fontId="73" fillId="7" borderId="0" xfId="1" applyFont="1" applyFill="1" applyAlignment="1" applyProtection="1">
      <alignment horizontal="center" vertical="center"/>
    </xf>
    <xf numFmtId="0" fontId="73" fillId="4" borderId="0" xfId="1" applyFont="1" applyFill="1" applyAlignment="1" applyProtection="1">
      <alignment horizontal="center" vertical="center"/>
    </xf>
    <xf numFmtId="0" fontId="73" fillId="5" borderId="0" xfId="1" applyFont="1" applyFill="1" applyAlignment="1" applyProtection="1">
      <alignment horizontal="center" vertical="center"/>
    </xf>
    <xf numFmtId="0" fontId="122" fillId="5" borderId="0" xfId="1" applyFont="1" applyFill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/>
    <xf numFmtId="0" fontId="78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/>
    <xf numFmtId="0" fontId="62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64" fontId="48" fillId="3" borderId="0" xfId="0" applyNumberFormat="1" applyFont="1" applyFill="1" applyBorder="1" applyAlignment="1">
      <alignment horizontal="center" vertical="center" wrapText="1"/>
    </xf>
    <xf numFmtId="0" fontId="118" fillId="3" borderId="19" xfId="0" applyFont="1" applyFill="1" applyBorder="1" applyAlignment="1">
      <alignment horizontal="center" vertical="center"/>
    </xf>
    <xf numFmtId="0" fontId="118" fillId="3" borderId="9" xfId="0" applyFont="1" applyFill="1" applyBorder="1" applyAlignment="1">
      <alignment horizontal="center" vertical="center"/>
    </xf>
    <xf numFmtId="0" fontId="118" fillId="3" borderId="11" xfId="0" applyFont="1" applyFill="1" applyBorder="1" applyAlignment="1">
      <alignment horizontal="center" vertical="center"/>
    </xf>
    <xf numFmtId="0" fontId="118" fillId="3" borderId="10" xfId="0" applyFont="1" applyFill="1" applyBorder="1" applyAlignment="1">
      <alignment horizontal="center" vertical="center"/>
    </xf>
    <xf numFmtId="0" fontId="118" fillId="3" borderId="13" xfId="0" applyFont="1" applyFill="1" applyBorder="1" applyAlignment="1">
      <alignment horizontal="center" vertical="center"/>
    </xf>
    <xf numFmtId="0" fontId="118" fillId="3" borderId="3" xfId="0" applyFont="1" applyFill="1" applyBorder="1" applyAlignment="1">
      <alignment horizontal="center" vertical="center"/>
    </xf>
    <xf numFmtId="0" fontId="85" fillId="9" borderId="36" xfId="0" applyFont="1" applyFill="1" applyBorder="1" applyAlignment="1">
      <alignment horizontal="center" vertical="center" wrapText="1"/>
    </xf>
    <xf numFmtId="0" fontId="85" fillId="9" borderId="30" xfId="0" applyFont="1" applyFill="1" applyBorder="1" applyAlignment="1">
      <alignment horizontal="center" vertical="center" wrapText="1"/>
    </xf>
    <xf numFmtId="164" fontId="84" fillId="0" borderId="0" xfId="0" applyNumberFormat="1" applyFont="1" applyFill="1" applyBorder="1" applyAlignment="1">
      <alignment horizontal="center" vertical="center" wrapText="1"/>
    </xf>
    <xf numFmtId="0" fontId="113" fillId="9" borderId="1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90" fillId="6" borderId="6" xfId="0" applyNumberFormat="1" applyFont="1" applyFill="1" applyBorder="1" applyAlignment="1">
      <alignment horizontal="center" vertical="center" wrapText="1"/>
    </xf>
    <xf numFmtId="1" fontId="90" fillId="6" borderId="7" xfId="0" applyNumberFormat="1" applyFont="1" applyFill="1" applyBorder="1" applyAlignment="1">
      <alignment horizontal="center" vertical="center" wrapText="1"/>
    </xf>
    <xf numFmtId="1" fontId="90" fillId="6" borderId="8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49" fontId="5" fillId="3" borderId="38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" fontId="36" fillId="0" borderId="4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100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top" wrapText="1"/>
    </xf>
    <xf numFmtId="0" fontId="10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79" fillId="0" borderId="4" xfId="0" applyFont="1" applyBorder="1" applyAlignment="1">
      <alignment horizontal="center" vertical="center" textRotation="90" wrapText="1"/>
    </xf>
    <xf numFmtId="0" fontId="79" fillId="0" borderId="1" xfId="0" applyFont="1" applyBorder="1" applyAlignment="1">
      <alignment horizontal="center" vertical="center" textRotation="90" wrapText="1"/>
    </xf>
    <xf numFmtId="0" fontId="79" fillId="0" borderId="2" xfId="0" applyFont="1" applyBorder="1" applyAlignment="1">
      <alignment horizontal="center" vertical="center" textRotation="90" wrapText="1"/>
    </xf>
    <xf numFmtId="0" fontId="80" fillId="0" borderId="1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72" fillId="0" borderId="1" xfId="0" applyFont="1" applyBorder="1" applyAlignment="1">
      <alignment horizontal="center" vertical="center" textRotation="90" wrapText="1"/>
    </xf>
    <xf numFmtId="0" fontId="72" fillId="0" borderId="2" xfId="0" applyFont="1" applyBorder="1" applyAlignment="1">
      <alignment horizontal="center" vertical="center" textRotation="90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1" fillId="0" borderId="19" xfId="0" applyFont="1" applyBorder="1" applyAlignment="1" applyProtection="1">
      <alignment horizontal="center" vertical="center" wrapText="1"/>
      <protection locked="0"/>
    </xf>
    <xf numFmtId="0" fontId="81" fillId="0" borderId="11" xfId="0" applyFont="1" applyBorder="1" applyAlignment="1" applyProtection="1">
      <alignment horizontal="center" vertical="center" wrapText="1"/>
      <protection locked="0"/>
    </xf>
    <xf numFmtId="0" fontId="81" fillId="0" borderId="13" xfId="0" applyFont="1" applyBorder="1" applyAlignment="1" applyProtection="1">
      <alignment horizontal="center" vertical="center" wrapText="1"/>
      <protection locked="0"/>
    </xf>
    <xf numFmtId="0" fontId="81" fillId="0" borderId="4" xfId="0" applyFont="1" applyBorder="1" applyAlignment="1" applyProtection="1">
      <alignment horizontal="center" vertical="center" wrapText="1"/>
      <protection locked="0"/>
    </xf>
    <xf numFmtId="0" fontId="81" fillId="0" borderId="1" xfId="0" applyFont="1" applyBorder="1" applyAlignment="1" applyProtection="1">
      <alignment horizontal="center" vertical="center" wrapText="1"/>
      <protection locked="0"/>
    </xf>
    <xf numFmtId="0" fontId="81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79" fillId="0" borderId="5" xfId="0" applyFont="1" applyBorder="1" applyAlignment="1">
      <alignment horizontal="center" vertical="center" textRotation="90" wrapText="1"/>
    </xf>
    <xf numFmtId="1" fontId="90" fillId="6" borderId="5" xfId="0" applyNumberFormat="1" applyFont="1" applyFill="1" applyBorder="1" applyAlignment="1">
      <alignment horizontal="center" vertical="center" wrapText="1"/>
    </xf>
    <xf numFmtId="0" fontId="82" fillId="0" borderId="4" xfId="0" applyFont="1" applyBorder="1" applyAlignment="1">
      <alignment horizontal="center" vertical="center" textRotation="90" wrapText="1"/>
    </xf>
    <xf numFmtId="0" fontId="82" fillId="0" borderId="1" xfId="0" applyFont="1" applyBorder="1" applyAlignment="1">
      <alignment horizontal="center" vertical="center" textRotation="90" wrapText="1"/>
    </xf>
    <xf numFmtId="0" fontId="83" fillId="0" borderId="1" xfId="0" applyFont="1" applyBorder="1" applyAlignment="1">
      <alignment horizontal="center" vertical="center" textRotation="90"/>
    </xf>
    <xf numFmtId="0" fontId="83" fillId="0" borderId="2" xfId="0" applyFont="1" applyBorder="1" applyAlignment="1">
      <alignment horizontal="center" vertical="center" textRotation="90"/>
    </xf>
    <xf numFmtId="0" fontId="72" fillId="0" borderId="4" xfId="0" applyFont="1" applyBorder="1" applyAlignment="1">
      <alignment horizontal="center" vertical="center" textRotation="90" wrapText="1"/>
    </xf>
    <xf numFmtId="0" fontId="72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" fontId="90" fillId="6" borderId="19" xfId="0" applyNumberFormat="1" applyFont="1" applyFill="1" applyBorder="1" applyAlignment="1">
      <alignment horizontal="center" vertical="center" wrapText="1"/>
    </xf>
    <xf numFmtId="1" fontId="90" fillId="6" borderId="38" xfId="0" applyNumberFormat="1" applyFont="1" applyFill="1" applyBorder="1" applyAlignment="1">
      <alignment horizontal="center" vertical="center" wrapText="1"/>
    </xf>
    <xf numFmtId="1" fontId="90" fillId="6" borderId="9" xfId="0" applyNumberFormat="1" applyFont="1" applyFill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textRotation="90" wrapText="1"/>
    </xf>
    <xf numFmtId="0" fontId="72" fillId="0" borderId="11" xfId="0" applyFont="1" applyBorder="1" applyAlignment="1">
      <alignment horizontal="center" vertical="center" textRotation="90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41" fillId="3" borderId="4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41" fillId="3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7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topLeftCell="A4" zoomScale="130" zoomScaleNormal="130" workbookViewId="0">
      <selection activeCell="H17" sqref="H17:J17"/>
    </sheetView>
  </sheetViews>
  <sheetFormatPr defaultRowHeight="20.25" x14ac:dyDescent="0.3"/>
  <cols>
    <col min="1" max="1" width="9.140625" style="100"/>
    <col min="2" max="2" width="6.5703125" style="100" customWidth="1"/>
    <col min="3" max="3" width="4.7109375" style="100" customWidth="1"/>
    <col min="4" max="4" width="5.5703125" style="100" customWidth="1"/>
    <col min="5" max="5" width="10.7109375" style="100" customWidth="1"/>
    <col min="6" max="7" width="9.140625" hidden="1" customWidth="1"/>
    <col min="8" max="8" width="13.5703125" style="340" customWidth="1"/>
    <col min="9" max="9" width="21.5703125" style="340" customWidth="1"/>
    <col min="10" max="10" width="10.42578125" style="100" customWidth="1"/>
    <col min="11" max="12" width="9.140625" style="100"/>
    <col min="13" max="13" width="19.7109375" style="100" hidden="1" customWidth="1"/>
    <col min="14" max="14" width="0" style="100" hidden="1" customWidth="1"/>
    <col min="15" max="43" width="9.140625" style="100"/>
  </cols>
  <sheetData>
    <row r="1" spans="4:14" ht="24" customHeight="1" x14ac:dyDescent="0.2">
      <c r="H1" s="755" t="s">
        <v>1315</v>
      </c>
      <c r="I1" s="755"/>
      <c r="J1" s="755"/>
      <c r="M1" s="353" t="s">
        <v>1488</v>
      </c>
      <c r="N1" s="353" t="s">
        <v>1487</v>
      </c>
    </row>
    <row r="2" spans="4:14" ht="22.5" customHeight="1" x14ac:dyDescent="0.2">
      <c r="H2" s="755" t="s">
        <v>1345</v>
      </c>
      <c r="I2" s="755"/>
      <c r="J2" s="755"/>
      <c r="M2" s="353" t="s">
        <v>1489</v>
      </c>
      <c r="N2" s="353" t="s">
        <v>1500</v>
      </c>
    </row>
    <row r="3" spans="4:14" ht="24" hidden="1" customHeight="1" x14ac:dyDescent="0.2">
      <c r="H3" s="755" t="s">
        <v>1423</v>
      </c>
      <c r="I3" s="755"/>
      <c r="M3" s="353" t="s">
        <v>1490</v>
      </c>
      <c r="N3" s="353" t="s">
        <v>1501</v>
      </c>
    </row>
    <row r="4" spans="4:14" ht="30" customHeight="1" x14ac:dyDescent="0.2">
      <c r="D4" s="353"/>
      <c r="E4" s="353"/>
      <c r="F4" s="352"/>
      <c r="G4" s="352"/>
      <c r="H4" s="107" t="s">
        <v>1346</v>
      </c>
      <c r="I4" s="685" t="s">
        <v>1538</v>
      </c>
      <c r="J4" s="685" t="s">
        <v>1505</v>
      </c>
      <c r="M4" s="353" t="s">
        <v>1491</v>
      </c>
      <c r="N4" s="353" t="s">
        <v>1502</v>
      </c>
    </row>
    <row r="5" spans="4:14" ht="25.5" customHeight="1" x14ac:dyDescent="0.2">
      <c r="H5" s="756" t="s">
        <v>1424</v>
      </c>
      <c r="I5" s="756"/>
      <c r="J5" s="756"/>
      <c r="M5" s="353" t="s">
        <v>1492</v>
      </c>
      <c r="N5" s="353" t="s">
        <v>1503</v>
      </c>
    </row>
    <row r="6" spans="4:14" ht="25.5" customHeight="1" x14ac:dyDescent="0.2">
      <c r="H6" s="756" t="s">
        <v>1425</v>
      </c>
      <c r="I6" s="756"/>
      <c r="J6" s="756"/>
      <c r="M6" s="353" t="s">
        <v>1493</v>
      </c>
      <c r="N6" s="353" t="s">
        <v>1504</v>
      </c>
    </row>
    <row r="7" spans="4:14" ht="24" customHeight="1" x14ac:dyDescent="0.2">
      <c r="H7" s="756" t="s">
        <v>1426</v>
      </c>
      <c r="I7" s="756"/>
      <c r="J7" s="756"/>
      <c r="M7" s="353" t="s">
        <v>1494</v>
      </c>
      <c r="N7" s="353" t="s">
        <v>1505</v>
      </c>
    </row>
    <row r="8" spans="4:14" ht="27" customHeight="1" x14ac:dyDescent="0.2">
      <c r="H8" s="756" t="s">
        <v>1427</v>
      </c>
      <c r="I8" s="756"/>
      <c r="J8" s="756"/>
      <c r="M8" s="353" t="s">
        <v>1495</v>
      </c>
      <c r="N8" s="353" t="s">
        <v>1506</v>
      </c>
    </row>
    <row r="9" spans="4:14" ht="24.75" customHeight="1" x14ac:dyDescent="0.2">
      <c r="H9" s="756" t="s">
        <v>1428</v>
      </c>
      <c r="I9" s="756"/>
      <c r="J9" s="756"/>
      <c r="M9" s="353" t="s">
        <v>1496</v>
      </c>
      <c r="N9" s="353" t="s">
        <v>1507</v>
      </c>
    </row>
    <row r="10" spans="4:14" ht="26.25" customHeight="1" x14ac:dyDescent="0.2">
      <c r="H10" s="756" t="s">
        <v>1429</v>
      </c>
      <c r="I10" s="756"/>
      <c r="J10" s="756"/>
      <c r="M10" s="353" t="s">
        <v>1497</v>
      </c>
      <c r="N10" s="353" t="s">
        <v>1508</v>
      </c>
    </row>
    <row r="11" spans="4:14" ht="24" customHeight="1" x14ac:dyDescent="0.2">
      <c r="H11" s="756" t="s">
        <v>1430</v>
      </c>
      <c r="I11" s="756"/>
      <c r="J11" s="756"/>
      <c r="M11" s="353" t="s">
        <v>1498</v>
      </c>
      <c r="N11" s="353" t="s">
        <v>1509</v>
      </c>
    </row>
    <row r="12" spans="4:14" ht="27" customHeight="1" x14ac:dyDescent="0.2">
      <c r="H12" s="756" t="s">
        <v>1431</v>
      </c>
      <c r="I12" s="756"/>
      <c r="J12" s="756"/>
      <c r="M12" s="353" t="s">
        <v>1499</v>
      </c>
      <c r="N12" s="353" t="s">
        <v>1510</v>
      </c>
    </row>
    <row r="13" spans="4:14" ht="24" customHeight="1" x14ac:dyDescent="0.2">
      <c r="H13" s="756" t="s">
        <v>1432</v>
      </c>
      <c r="I13" s="756"/>
      <c r="J13" s="756"/>
    </row>
    <row r="14" spans="4:14" ht="29.25" customHeight="1" x14ac:dyDescent="0.2">
      <c r="H14" s="756" t="s">
        <v>1433</v>
      </c>
      <c r="I14" s="756"/>
      <c r="J14" s="756"/>
      <c r="N14" s="353"/>
    </row>
    <row r="15" spans="4:14" ht="27" customHeight="1" x14ac:dyDescent="0.2">
      <c r="H15" s="757" t="s">
        <v>1100</v>
      </c>
      <c r="I15" s="757"/>
      <c r="J15" s="757"/>
    </row>
    <row r="16" spans="4:14" ht="24.75" customHeight="1" x14ac:dyDescent="0.2">
      <c r="H16" s="757" t="s">
        <v>1422</v>
      </c>
      <c r="I16" s="757"/>
      <c r="J16" s="757"/>
    </row>
    <row r="17" spans="8:10" ht="21.75" customHeight="1" x14ac:dyDescent="0.2">
      <c r="H17" s="758" t="s">
        <v>1539</v>
      </c>
      <c r="I17" s="758"/>
      <c r="J17" s="758"/>
    </row>
    <row r="18" spans="8:10" s="100" customFormat="1" x14ac:dyDescent="0.2">
      <c r="H18" s="106"/>
      <c r="I18" s="106"/>
    </row>
    <row r="19" spans="8:10" s="100" customFormat="1" x14ac:dyDescent="0.2">
      <c r="H19" s="106"/>
      <c r="I19" s="106"/>
    </row>
    <row r="20" spans="8:10" s="100" customFormat="1" x14ac:dyDescent="0.2">
      <c r="H20" s="106"/>
      <c r="I20" s="106"/>
    </row>
    <row r="21" spans="8:10" s="100" customFormat="1" x14ac:dyDescent="0.3">
      <c r="H21" s="339"/>
      <c r="I21" s="339"/>
    </row>
    <row r="22" spans="8:10" s="100" customFormat="1" x14ac:dyDescent="0.3">
      <c r="H22" s="339"/>
      <c r="I22" s="339"/>
    </row>
    <row r="23" spans="8:10" s="100" customFormat="1" x14ac:dyDescent="0.3">
      <c r="H23" s="339"/>
      <c r="I23" s="339"/>
    </row>
    <row r="24" spans="8:10" s="100" customFormat="1" x14ac:dyDescent="0.3">
      <c r="H24" s="339"/>
      <c r="I24" s="339"/>
    </row>
    <row r="25" spans="8:10" s="100" customFormat="1" x14ac:dyDescent="0.3">
      <c r="H25" s="339"/>
      <c r="I25" s="339"/>
    </row>
    <row r="26" spans="8:10" s="100" customFormat="1" x14ac:dyDescent="0.3">
      <c r="H26" s="339"/>
      <c r="I26" s="339"/>
    </row>
    <row r="27" spans="8:10" s="100" customFormat="1" x14ac:dyDescent="0.3">
      <c r="H27" s="339"/>
      <c r="I27" s="339"/>
    </row>
    <row r="28" spans="8:10" s="100" customFormat="1" x14ac:dyDescent="0.3">
      <c r="H28" s="339"/>
      <c r="I28" s="339"/>
    </row>
    <row r="29" spans="8:10" s="100" customFormat="1" x14ac:dyDescent="0.3">
      <c r="H29" s="339"/>
      <c r="I29" s="339"/>
    </row>
    <row r="30" spans="8:10" s="100" customFormat="1" x14ac:dyDescent="0.3">
      <c r="H30" s="339"/>
      <c r="I30" s="339"/>
    </row>
    <row r="31" spans="8:10" s="100" customFormat="1" x14ac:dyDescent="0.3">
      <c r="H31" s="339"/>
      <c r="I31" s="339"/>
    </row>
    <row r="32" spans="8:10" s="100" customFormat="1" x14ac:dyDescent="0.3">
      <c r="H32" s="339"/>
      <c r="I32" s="339"/>
    </row>
    <row r="33" spans="8:9" s="100" customFormat="1" x14ac:dyDescent="0.3">
      <c r="H33" s="339"/>
      <c r="I33" s="339"/>
    </row>
    <row r="34" spans="8:9" s="100" customFormat="1" x14ac:dyDescent="0.3">
      <c r="H34" s="339"/>
      <c r="I34" s="339"/>
    </row>
    <row r="35" spans="8:9" s="100" customFormat="1" x14ac:dyDescent="0.3">
      <c r="H35" s="339"/>
      <c r="I35" s="339"/>
    </row>
    <row r="36" spans="8:9" s="100" customFormat="1" x14ac:dyDescent="0.3">
      <c r="H36" s="339"/>
      <c r="I36" s="339"/>
    </row>
    <row r="37" spans="8:9" s="100" customFormat="1" x14ac:dyDescent="0.3">
      <c r="H37" s="339"/>
      <c r="I37" s="339"/>
    </row>
    <row r="38" spans="8:9" s="100" customFormat="1" x14ac:dyDescent="0.3">
      <c r="H38" s="339"/>
      <c r="I38" s="339"/>
    </row>
    <row r="39" spans="8:9" s="100" customFormat="1" x14ac:dyDescent="0.3">
      <c r="H39" s="339"/>
      <c r="I39" s="339"/>
    </row>
    <row r="40" spans="8:9" s="100" customFormat="1" x14ac:dyDescent="0.3">
      <c r="H40" s="339"/>
      <c r="I40" s="339"/>
    </row>
    <row r="41" spans="8:9" s="100" customFormat="1" x14ac:dyDescent="0.3">
      <c r="H41" s="339"/>
      <c r="I41" s="339"/>
    </row>
    <row r="42" spans="8:9" s="100" customFormat="1" x14ac:dyDescent="0.3">
      <c r="H42" s="339"/>
      <c r="I42" s="339"/>
    </row>
    <row r="43" spans="8:9" s="100" customFormat="1" x14ac:dyDescent="0.3">
      <c r="H43" s="339"/>
      <c r="I43" s="339"/>
    </row>
    <row r="44" spans="8:9" s="100" customFormat="1" x14ac:dyDescent="0.3">
      <c r="H44" s="339"/>
      <c r="I44" s="339"/>
    </row>
    <row r="45" spans="8:9" s="100" customFormat="1" x14ac:dyDescent="0.3">
      <c r="H45" s="339"/>
      <c r="I45" s="339"/>
    </row>
    <row r="46" spans="8:9" s="100" customFormat="1" x14ac:dyDescent="0.3">
      <c r="H46" s="339"/>
      <c r="I46" s="339"/>
    </row>
    <row r="47" spans="8:9" s="100" customFormat="1" x14ac:dyDescent="0.3">
      <c r="H47" s="339"/>
      <c r="I47" s="339"/>
    </row>
    <row r="48" spans="8:9" s="100" customFormat="1" x14ac:dyDescent="0.3">
      <c r="H48" s="339"/>
      <c r="I48" s="339"/>
    </row>
    <row r="49" spans="8:9" s="100" customFormat="1" x14ac:dyDescent="0.3">
      <c r="H49" s="339"/>
      <c r="I49" s="339"/>
    </row>
    <row r="50" spans="8:9" s="100" customFormat="1" x14ac:dyDescent="0.3">
      <c r="H50" s="339"/>
      <c r="I50" s="339"/>
    </row>
    <row r="51" spans="8:9" s="100" customFormat="1" x14ac:dyDescent="0.3">
      <c r="H51" s="339"/>
      <c r="I51" s="339"/>
    </row>
    <row r="52" spans="8:9" s="100" customFormat="1" x14ac:dyDescent="0.3">
      <c r="H52" s="339"/>
      <c r="I52" s="339"/>
    </row>
    <row r="53" spans="8:9" s="100" customFormat="1" x14ac:dyDescent="0.3">
      <c r="H53" s="339"/>
      <c r="I53" s="339"/>
    </row>
    <row r="54" spans="8:9" s="100" customFormat="1" x14ac:dyDescent="0.3">
      <c r="H54" s="339"/>
      <c r="I54" s="339"/>
    </row>
    <row r="55" spans="8:9" s="100" customFormat="1" x14ac:dyDescent="0.3">
      <c r="H55" s="339"/>
      <c r="I55" s="339"/>
    </row>
    <row r="56" spans="8:9" s="100" customFormat="1" x14ac:dyDescent="0.3">
      <c r="H56" s="339"/>
      <c r="I56" s="339"/>
    </row>
    <row r="57" spans="8:9" s="100" customFormat="1" x14ac:dyDescent="0.3">
      <c r="H57" s="339"/>
      <c r="I57" s="339"/>
    </row>
    <row r="58" spans="8:9" s="100" customFormat="1" x14ac:dyDescent="0.3">
      <c r="H58" s="339"/>
      <c r="I58" s="339"/>
    </row>
    <row r="59" spans="8:9" s="100" customFormat="1" x14ac:dyDescent="0.3">
      <c r="H59" s="339"/>
      <c r="I59" s="339"/>
    </row>
    <row r="60" spans="8:9" s="100" customFormat="1" x14ac:dyDescent="0.3">
      <c r="H60" s="339"/>
      <c r="I60" s="339"/>
    </row>
    <row r="61" spans="8:9" s="100" customFormat="1" x14ac:dyDescent="0.3">
      <c r="H61" s="339"/>
      <c r="I61" s="339"/>
    </row>
    <row r="62" spans="8:9" s="100" customFormat="1" x14ac:dyDescent="0.3">
      <c r="H62" s="339"/>
      <c r="I62" s="339"/>
    </row>
    <row r="63" spans="8:9" s="100" customFormat="1" x14ac:dyDescent="0.3">
      <c r="H63" s="339"/>
      <c r="I63" s="339"/>
    </row>
    <row r="64" spans="8:9" s="100" customFormat="1" x14ac:dyDescent="0.3">
      <c r="H64" s="339"/>
      <c r="I64" s="339"/>
    </row>
    <row r="65" spans="8:9" s="100" customFormat="1" x14ac:dyDescent="0.3">
      <c r="H65" s="339"/>
      <c r="I65" s="339"/>
    </row>
    <row r="66" spans="8:9" s="100" customFormat="1" x14ac:dyDescent="0.3">
      <c r="H66" s="339"/>
      <c r="I66" s="339"/>
    </row>
    <row r="67" spans="8:9" s="100" customFormat="1" x14ac:dyDescent="0.3">
      <c r="H67" s="339"/>
      <c r="I67" s="339"/>
    </row>
    <row r="68" spans="8:9" s="100" customFormat="1" x14ac:dyDescent="0.3">
      <c r="H68" s="339"/>
      <c r="I68" s="339"/>
    </row>
    <row r="69" spans="8:9" s="100" customFormat="1" x14ac:dyDescent="0.3">
      <c r="H69" s="339"/>
      <c r="I69" s="339"/>
    </row>
    <row r="70" spans="8:9" s="100" customFormat="1" x14ac:dyDescent="0.3">
      <c r="H70" s="339"/>
      <c r="I70" s="339"/>
    </row>
    <row r="71" spans="8:9" s="100" customFormat="1" x14ac:dyDescent="0.3">
      <c r="H71" s="339"/>
      <c r="I71" s="339"/>
    </row>
    <row r="72" spans="8:9" s="100" customFormat="1" x14ac:dyDescent="0.3">
      <c r="H72" s="339"/>
      <c r="I72" s="339"/>
    </row>
    <row r="73" spans="8:9" s="100" customFormat="1" x14ac:dyDescent="0.3">
      <c r="H73" s="339"/>
      <c r="I73" s="339"/>
    </row>
    <row r="74" spans="8:9" s="100" customFormat="1" x14ac:dyDescent="0.3">
      <c r="H74" s="339"/>
      <c r="I74" s="339"/>
    </row>
    <row r="75" spans="8:9" s="100" customFormat="1" x14ac:dyDescent="0.3">
      <c r="H75" s="339"/>
      <c r="I75" s="339"/>
    </row>
    <row r="76" spans="8:9" s="100" customFormat="1" x14ac:dyDescent="0.3">
      <c r="H76" s="339"/>
      <c r="I76" s="339"/>
    </row>
    <row r="77" spans="8:9" s="100" customFormat="1" x14ac:dyDescent="0.3">
      <c r="H77" s="339"/>
      <c r="I77" s="339"/>
    </row>
    <row r="78" spans="8:9" s="100" customFormat="1" x14ac:dyDescent="0.3">
      <c r="H78" s="339"/>
      <c r="I78" s="339"/>
    </row>
    <row r="79" spans="8:9" s="100" customFormat="1" x14ac:dyDescent="0.3">
      <c r="H79" s="339"/>
      <c r="I79" s="339"/>
    </row>
    <row r="80" spans="8:9" s="100" customFormat="1" x14ac:dyDescent="0.3">
      <c r="H80" s="339"/>
      <c r="I80" s="339"/>
    </row>
    <row r="81" spans="8:9" s="100" customFormat="1" x14ac:dyDescent="0.3">
      <c r="H81" s="339"/>
      <c r="I81" s="339"/>
    </row>
    <row r="82" spans="8:9" s="100" customFormat="1" x14ac:dyDescent="0.3">
      <c r="H82" s="339"/>
      <c r="I82" s="339"/>
    </row>
    <row r="83" spans="8:9" s="100" customFormat="1" x14ac:dyDescent="0.3">
      <c r="H83" s="339"/>
      <c r="I83" s="339"/>
    </row>
    <row r="84" spans="8:9" s="100" customFormat="1" x14ac:dyDescent="0.3">
      <c r="H84" s="339"/>
      <c r="I84" s="339"/>
    </row>
    <row r="85" spans="8:9" s="100" customFormat="1" x14ac:dyDescent="0.3">
      <c r="H85" s="339"/>
      <c r="I85" s="339"/>
    </row>
    <row r="86" spans="8:9" s="100" customFormat="1" x14ac:dyDescent="0.3">
      <c r="H86" s="339"/>
      <c r="I86" s="339"/>
    </row>
    <row r="87" spans="8:9" s="100" customFormat="1" x14ac:dyDescent="0.3">
      <c r="H87" s="339"/>
      <c r="I87" s="339"/>
    </row>
    <row r="88" spans="8:9" s="100" customFormat="1" x14ac:dyDescent="0.3">
      <c r="H88" s="339"/>
      <c r="I88" s="339"/>
    </row>
    <row r="89" spans="8:9" s="100" customFormat="1" x14ac:dyDescent="0.3">
      <c r="H89" s="339"/>
      <c r="I89" s="339"/>
    </row>
    <row r="90" spans="8:9" s="100" customFormat="1" x14ac:dyDescent="0.3">
      <c r="H90" s="339"/>
      <c r="I90" s="339"/>
    </row>
    <row r="91" spans="8:9" s="100" customFormat="1" x14ac:dyDescent="0.3">
      <c r="H91" s="339"/>
      <c r="I91" s="339"/>
    </row>
    <row r="92" spans="8:9" s="100" customFormat="1" x14ac:dyDescent="0.3">
      <c r="H92" s="339"/>
      <c r="I92" s="339"/>
    </row>
    <row r="93" spans="8:9" s="100" customFormat="1" x14ac:dyDescent="0.3">
      <c r="H93" s="339"/>
      <c r="I93" s="339"/>
    </row>
    <row r="94" spans="8:9" s="100" customFormat="1" x14ac:dyDescent="0.3">
      <c r="H94" s="339"/>
      <c r="I94" s="339"/>
    </row>
    <row r="95" spans="8:9" s="100" customFormat="1" x14ac:dyDescent="0.3">
      <c r="H95" s="339"/>
      <c r="I95" s="339"/>
    </row>
    <row r="96" spans="8:9" s="100" customFormat="1" x14ac:dyDescent="0.3">
      <c r="H96" s="339"/>
      <c r="I96" s="339"/>
    </row>
    <row r="97" spans="8:9" s="100" customFormat="1" x14ac:dyDescent="0.3">
      <c r="H97" s="339"/>
      <c r="I97" s="339"/>
    </row>
    <row r="98" spans="8:9" s="100" customFormat="1" x14ac:dyDescent="0.3">
      <c r="H98" s="339"/>
      <c r="I98" s="339"/>
    </row>
    <row r="99" spans="8:9" s="100" customFormat="1" x14ac:dyDescent="0.3">
      <c r="H99" s="339"/>
      <c r="I99" s="339"/>
    </row>
    <row r="100" spans="8:9" s="100" customFormat="1" x14ac:dyDescent="0.3">
      <c r="H100" s="339"/>
      <c r="I100" s="339"/>
    </row>
    <row r="101" spans="8:9" s="100" customFormat="1" x14ac:dyDescent="0.3">
      <c r="H101" s="339"/>
      <c r="I101" s="339"/>
    </row>
    <row r="102" spans="8:9" s="100" customFormat="1" x14ac:dyDescent="0.3">
      <c r="H102" s="339"/>
      <c r="I102" s="339"/>
    </row>
    <row r="103" spans="8:9" s="100" customFormat="1" x14ac:dyDescent="0.3">
      <c r="H103" s="339"/>
      <c r="I103" s="339"/>
    </row>
    <row r="104" spans="8:9" s="100" customFormat="1" x14ac:dyDescent="0.3">
      <c r="H104" s="339"/>
      <c r="I104" s="339"/>
    </row>
    <row r="105" spans="8:9" s="100" customFormat="1" x14ac:dyDescent="0.3">
      <c r="H105" s="339"/>
      <c r="I105" s="339"/>
    </row>
    <row r="106" spans="8:9" s="100" customFormat="1" x14ac:dyDescent="0.3">
      <c r="H106" s="339"/>
      <c r="I106" s="339"/>
    </row>
    <row r="107" spans="8:9" s="100" customFormat="1" x14ac:dyDescent="0.3">
      <c r="H107" s="339"/>
      <c r="I107" s="339"/>
    </row>
    <row r="108" spans="8:9" s="100" customFormat="1" x14ac:dyDescent="0.3">
      <c r="H108" s="339"/>
      <c r="I108" s="339"/>
    </row>
    <row r="109" spans="8:9" s="100" customFormat="1" x14ac:dyDescent="0.3">
      <c r="H109" s="339"/>
      <c r="I109" s="339"/>
    </row>
    <row r="110" spans="8:9" s="100" customFormat="1" x14ac:dyDescent="0.3">
      <c r="H110" s="339"/>
      <c r="I110" s="339"/>
    </row>
    <row r="111" spans="8:9" s="100" customFormat="1" x14ac:dyDescent="0.3">
      <c r="H111" s="339"/>
      <c r="I111" s="339"/>
    </row>
    <row r="112" spans="8:9" s="100" customFormat="1" x14ac:dyDescent="0.3">
      <c r="H112" s="339"/>
      <c r="I112" s="339"/>
    </row>
    <row r="113" spans="8:9" s="100" customFormat="1" x14ac:dyDescent="0.3">
      <c r="H113" s="339"/>
      <c r="I113" s="339"/>
    </row>
    <row r="114" spans="8:9" s="100" customFormat="1" x14ac:dyDescent="0.3">
      <c r="H114" s="339"/>
      <c r="I114" s="339"/>
    </row>
    <row r="115" spans="8:9" s="100" customFormat="1" x14ac:dyDescent="0.3">
      <c r="H115" s="339"/>
      <c r="I115" s="339"/>
    </row>
    <row r="116" spans="8:9" s="100" customFormat="1" x14ac:dyDescent="0.3">
      <c r="H116" s="339"/>
      <c r="I116" s="339"/>
    </row>
    <row r="117" spans="8:9" s="100" customFormat="1" x14ac:dyDescent="0.3">
      <c r="H117" s="339"/>
      <c r="I117" s="339"/>
    </row>
    <row r="118" spans="8:9" s="100" customFormat="1" x14ac:dyDescent="0.3">
      <c r="H118" s="339"/>
      <c r="I118" s="339"/>
    </row>
    <row r="119" spans="8:9" s="100" customFormat="1" x14ac:dyDescent="0.3">
      <c r="H119" s="339"/>
      <c r="I119" s="339"/>
    </row>
    <row r="120" spans="8:9" s="100" customFormat="1" x14ac:dyDescent="0.3">
      <c r="H120" s="339"/>
      <c r="I120" s="339"/>
    </row>
    <row r="121" spans="8:9" s="100" customFormat="1" x14ac:dyDescent="0.3">
      <c r="H121" s="339"/>
      <c r="I121" s="339"/>
    </row>
    <row r="122" spans="8:9" s="100" customFormat="1" x14ac:dyDescent="0.3">
      <c r="H122" s="339"/>
      <c r="I122" s="339"/>
    </row>
    <row r="123" spans="8:9" s="100" customFormat="1" x14ac:dyDescent="0.3">
      <c r="H123" s="339"/>
      <c r="I123" s="339"/>
    </row>
    <row r="124" spans="8:9" s="100" customFormat="1" x14ac:dyDescent="0.3">
      <c r="H124" s="339"/>
      <c r="I124" s="339"/>
    </row>
    <row r="125" spans="8:9" s="100" customFormat="1" x14ac:dyDescent="0.3">
      <c r="H125" s="339"/>
      <c r="I125" s="339"/>
    </row>
    <row r="126" spans="8:9" s="100" customFormat="1" x14ac:dyDescent="0.3">
      <c r="H126" s="339"/>
      <c r="I126" s="339"/>
    </row>
    <row r="127" spans="8:9" s="100" customFormat="1" x14ac:dyDescent="0.3">
      <c r="H127" s="339"/>
      <c r="I127" s="339"/>
    </row>
    <row r="128" spans="8:9" s="100" customFormat="1" x14ac:dyDescent="0.3">
      <c r="H128" s="339"/>
      <c r="I128" s="339"/>
    </row>
    <row r="129" spans="8:9" s="100" customFormat="1" x14ac:dyDescent="0.3">
      <c r="H129" s="339"/>
      <c r="I129" s="339"/>
    </row>
    <row r="130" spans="8:9" s="100" customFormat="1" x14ac:dyDescent="0.3">
      <c r="H130" s="339"/>
      <c r="I130" s="339"/>
    </row>
    <row r="131" spans="8:9" s="100" customFormat="1" x14ac:dyDescent="0.3">
      <c r="H131" s="339"/>
      <c r="I131" s="339"/>
    </row>
    <row r="132" spans="8:9" s="100" customFormat="1" x14ac:dyDescent="0.3">
      <c r="H132" s="339"/>
      <c r="I132" s="339"/>
    </row>
    <row r="133" spans="8:9" s="100" customFormat="1" x14ac:dyDescent="0.3">
      <c r="H133" s="339"/>
      <c r="I133" s="339"/>
    </row>
    <row r="134" spans="8:9" s="100" customFormat="1" x14ac:dyDescent="0.3">
      <c r="H134" s="339"/>
      <c r="I134" s="339"/>
    </row>
    <row r="135" spans="8:9" s="100" customFormat="1" x14ac:dyDescent="0.3">
      <c r="H135" s="339"/>
      <c r="I135" s="339"/>
    </row>
    <row r="136" spans="8:9" s="100" customFormat="1" x14ac:dyDescent="0.3">
      <c r="H136" s="339"/>
      <c r="I136" s="339"/>
    </row>
    <row r="137" spans="8:9" s="100" customFormat="1" x14ac:dyDescent="0.3">
      <c r="H137" s="339"/>
      <c r="I137" s="339"/>
    </row>
    <row r="138" spans="8:9" s="100" customFormat="1" x14ac:dyDescent="0.3">
      <c r="H138" s="339"/>
      <c r="I138" s="339"/>
    </row>
    <row r="139" spans="8:9" s="100" customFormat="1" x14ac:dyDescent="0.3">
      <c r="H139" s="339"/>
      <c r="I139" s="339"/>
    </row>
    <row r="140" spans="8:9" s="100" customFormat="1" x14ac:dyDescent="0.3">
      <c r="H140" s="339"/>
      <c r="I140" s="339"/>
    </row>
    <row r="141" spans="8:9" s="100" customFormat="1" x14ac:dyDescent="0.3">
      <c r="H141" s="339"/>
      <c r="I141" s="339"/>
    </row>
    <row r="142" spans="8:9" s="100" customFormat="1" x14ac:dyDescent="0.3">
      <c r="H142" s="339"/>
      <c r="I142" s="339"/>
    </row>
    <row r="143" spans="8:9" s="100" customFormat="1" x14ac:dyDescent="0.3">
      <c r="H143" s="339"/>
      <c r="I143" s="339"/>
    </row>
    <row r="144" spans="8:9" s="100" customFormat="1" x14ac:dyDescent="0.3">
      <c r="H144" s="339"/>
      <c r="I144" s="339"/>
    </row>
    <row r="145" spans="8:9" s="100" customFormat="1" x14ac:dyDescent="0.3">
      <c r="H145" s="339"/>
      <c r="I145" s="339"/>
    </row>
    <row r="146" spans="8:9" s="100" customFormat="1" x14ac:dyDescent="0.3">
      <c r="H146" s="339"/>
      <c r="I146" s="339"/>
    </row>
    <row r="147" spans="8:9" s="100" customFormat="1" x14ac:dyDescent="0.3">
      <c r="H147" s="339"/>
      <c r="I147" s="339"/>
    </row>
    <row r="148" spans="8:9" s="100" customFormat="1" x14ac:dyDescent="0.3">
      <c r="H148" s="339"/>
      <c r="I148" s="339"/>
    </row>
    <row r="149" spans="8:9" s="100" customFormat="1" x14ac:dyDescent="0.3">
      <c r="H149" s="339"/>
      <c r="I149" s="339"/>
    </row>
    <row r="150" spans="8:9" s="100" customFormat="1" x14ac:dyDescent="0.3">
      <c r="H150" s="339"/>
      <c r="I150" s="339"/>
    </row>
    <row r="151" spans="8:9" s="100" customFormat="1" x14ac:dyDescent="0.3">
      <c r="H151" s="339"/>
      <c r="I151" s="339"/>
    </row>
    <row r="152" spans="8:9" s="100" customFormat="1" x14ac:dyDescent="0.3">
      <c r="H152" s="339"/>
      <c r="I152" s="339"/>
    </row>
    <row r="153" spans="8:9" s="100" customFormat="1" x14ac:dyDescent="0.3">
      <c r="H153" s="339"/>
      <c r="I153" s="339"/>
    </row>
    <row r="154" spans="8:9" s="100" customFormat="1" x14ac:dyDescent="0.3">
      <c r="H154" s="339"/>
      <c r="I154" s="339"/>
    </row>
    <row r="155" spans="8:9" s="100" customFormat="1" x14ac:dyDescent="0.3">
      <c r="H155" s="339"/>
      <c r="I155" s="339"/>
    </row>
    <row r="156" spans="8:9" s="100" customFormat="1" x14ac:dyDescent="0.3">
      <c r="H156" s="339"/>
      <c r="I156" s="339"/>
    </row>
    <row r="157" spans="8:9" s="100" customFormat="1" x14ac:dyDescent="0.3">
      <c r="H157" s="339"/>
      <c r="I157" s="339"/>
    </row>
    <row r="158" spans="8:9" s="100" customFormat="1" x14ac:dyDescent="0.3">
      <c r="H158" s="339"/>
      <c r="I158" s="339"/>
    </row>
    <row r="159" spans="8:9" s="100" customFormat="1" x14ac:dyDescent="0.3">
      <c r="H159" s="339"/>
      <c r="I159" s="339"/>
    </row>
    <row r="160" spans="8:9" s="100" customFormat="1" x14ac:dyDescent="0.3">
      <c r="H160" s="339"/>
      <c r="I160" s="339"/>
    </row>
    <row r="161" spans="8:9" s="100" customFormat="1" x14ac:dyDescent="0.3">
      <c r="H161" s="339"/>
      <c r="I161" s="339"/>
    </row>
    <row r="162" spans="8:9" s="100" customFormat="1" x14ac:dyDescent="0.3">
      <c r="H162" s="339"/>
      <c r="I162" s="339"/>
    </row>
    <row r="163" spans="8:9" s="100" customFormat="1" x14ac:dyDescent="0.3">
      <c r="H163" s="339"/>
      <c r="I163" s="339"/>
    </row>
    <row r="164" spans="8:9" s="100" customFormat="1" x14ac:dyDescent="0.3">
      <c r="H164" s="339"/>
      <c r="I164" s="339"/>
    </row>
    <row r="165" spans="8:9" s="100" customFormat="1" x14ac:dyDescent="0.3">
      <c r="H165" s="339"/>
      <c r="I165" s="339"/>
    </row>
    <row r="166" spans="8:9" s="100" customFormat="1" x14ac:dyDescent="0.3">
      <c r="H166" s="339"/>
      <c r="I166" s="339"/>
    </row>
    <row r="167" spans="8:9" s="100" customFormat="1" x14ac:dyDescent="0.3">
      <c r="H167" s="339"/>
      <c r="I167" s="339"/>
    </row>
    <row r="168" spans="8:9" s="100" customFormat="1" x14ac:dyDescent="0.3">
      <c r="H168" s="339"/>
      <c r="I168" s="339"/>
    </row>
    <row r="169" spans="8:9" s="100" customFormat="1" x14ac:dyDescent="0.3">
      <c r="H169" s="339"/>
      <c r="I169" s="339"/>
    </row>
    <row r="170" spans="8:9" s="100" customFormat="1" x14ac:dyDescent="0.3">
      <c r="H170" s="339"/>
      <c r="I170" s="339"/>
    </row>
    <row r="171" spans="8:9" s="100" customFormat="1" x14ac:dyDescent="0.3">
      <c r="H171" s="339"/>
      <c r="I171" s="339"/>
    </row>
    <row r="172" spans="8:9" s="100" customFormat="1" x14ac:dyDescent="0.3">
      <c r="H172" s="339"/>
      <c r="I172" s="339"/>
    </row>
    <row r="173" spans="8:9" s="100" customFormat="1" x14ac:dyDescent="0.3">
      <c r="H173" s="339"/>
      <c r="I173" s="339"/>
    </row>
    <row r="174" spans="8:9" s="100" customFormat="1" x14ac:dyDescent="0.3">
      <c r="H174" s="339"/>
      <c r="I174" s="339"/>
    </row>
    <row r="175" spans="8:9" s="100" customFormat="1" x14ac:dyDescent="0.3">
      <c r="H175" s="339"/>
      <c r="I175" s="339"/>
    </row>
    <row r="176" spans="8:9" s="100" customFormat="1" x14ac:dyDescent="0.3">
      <c r="H176" s="339"/>
      <c r="I176" s="339"/>
    </row>
    <row r="177" spans="8:9" s="100" customFormat="1" x14ac:dyDescent="0.3">
      <c r="H177" s="339"/>
      <c r="I177" s="339"/>
    </row>
    <row r="178" spans="8:9" s="100" customFormat="1" x14ac:dyDescent="0.3">
      <c r="H178" s="339"/>
      <c r="I178" s="339"/>
    </row>
    <row r="179" spans="8:9" s="100" customFormat="1" x14ac:dyDescent="0.3">
      <c r="H179" s="339"/>
      <c r="I179" s="339"/>
    </row>
    <row r="180" spans="8:9" s="100" customFormat="1" x14ac:dyDescent="0.3">
      <c r="H180" s="339"/>
      <c r="I180" s="339"/>
    </row>
    <row r="181" spans="8:9" s="100" customFormat="1" x14ac:dyDescent="0.3">
      <c r="H181" s="339"/>
      <c r="I181" s="339"/>
    </row>
    <row r="182" spans="8:9" s="100" customFormat="1" x14ac:dyDescent="0.3">
      <c r="H182" s="339"/>
      <c r="I182" s="339"/>
    </row>
    <row r="183" spans="8:9" s="100" customFormat="1" x14ac:dyDescent="0.3">
      <c r="H183" s="339"/>
      <c r="I183" s="339"/>
    </row>
    <row r="184" spans="8:9" s="100" customFormat="1" x14ac:dyDescent="0.3">
      <c r="H184" s="339"/>
      <c r="I184" s="339"/>
    </row>
    <row r="185" spans="8:9" s="100" customFormat="1" x14ac:dyDescent="0.3">
      <c r="H185" s="339"/>
      <c r="I185" s="339"/>
    </row>
    <row r="186" spans="8:9" s="100" customFormat="1" x14ac:dyDescent="0.3">
      <c r="H186" s="339"/>
      <c r="I186" s="339"/>
    </row>
    <row r="187" spans="8:9" s="100" customFormat="1" x14ac:dyDescent="0.3">
      <c r="H187" s="339"/>
      <c r="I187" s="339"/>
    </row>
    <row r="188" spans="8:9" s="100" customFormat="1" x14ac:dyDescent="0.3">
      <c r="H188" s="339"/>
      <c r="I188" s="339"/>
    </row>
    <row r="189" spans="8:9" s="100" customFormat="1" x14ac:dyDescent="0.3">
      <c r="H189" s="339"/>
      <c r="I189" s="339"/>
    </row>
    <row r="190" spans="8:9" s="100" customFormat="1" x14ac:dyDescent="0.3">
      <c r="H190" s="339"/>
      <c r="I190" s="339"/>
    </row>
    <row r="191" spans="8:9" s="100" customFormat="1" x14ac:dyDescent="0.3">
      <c r="H191" s="339"/>
      <c r="I191" s="339"/>
    </row>
    <row r="192" spans="8:9" s="100" customFormat="1" x14ac:dyDescent="0.3">
      <c r="H192" s="339"/>
      <c r="I192" s="339"/>
    </row>
    <row r="193" spans="8:9" s="100" customFormat="1" x14ac:dyDescent="0.3">
      <c r="H193" s="339"/>
      <c r="I193" s="339"/>
    </row>
    <row r="194" spans="8:9" s="100" customFormat="1" x14ac:dyDescent="0.3">
      <c r="H194" s="339"/>
      <c r="I194" s="339"/>
    </row>
    <row r="195" spans="8:9" s="100" customFormat="1" x14ac:dyDescent="0.3">
      <c r="H195" s="339"/>
      <c r="I195" s="339"/>
    </row>
    <row r="196" spans="8:9" s="100" customFormat="1" x14ac:dyDescent="0.3">
      <c r="H196" s="339"/>
      <c r="I196" s="339"/>
    </row>
    <row r="197" spans="8:9" s="100" customFormat="1" x14ac:dyDescent="0.3">
      <c r="H197" s="339"/>
      <c r="I197" s="339"/>
    </row>
    <row r="198" spans="8:9" s="100" customFormat="1" x14ac:dyDescent="0.3">
      <c r="H198" s="339"/>
      <c r="I198" s="339"/>
    </row>
    <row r="199" spans="8:9" s="100" customFormat="1" x14ac:dyDescent="0.3">
      <c r="H199" s="339"/>
      <c r="I199" s="339"/>
    </row>
    <row r="200" spans="8:9" s="100" customFormat="1" x14ac:dyDescent="0.3">
      <c r="H200" s="339"/>
      <c r="I200" s="339"/>
    </row>
    <row r="201" spans="8:9" s="100" customFormat="1" x14ac:dyDescent="0.3">
      <c r="H201" s="339"/>
      <c r="I201" s="339"/>
    </row>
    <row r="202" spans="8:9" s="100" customFormat="1" x14ac:dyDescent="0.3">
      <c r="H202" s="339"/>
      <c r="I202" s="339"/>
    </row>
    <row r="203" spans="8:9" s="100" customFormat="1" x14ac:dyDescent="0.3">
      <c r="H203" s="339"/>
      <c r="I203" s="339"/>
    </row>
    <row r="204" spans="8:9" s="100" customFormat="1" x14ac:dyDescent="0.3">
      <c r="H204" s="339"/>
      <c r="I204" s="339"/>
    </row>
    <row r="205" spans="8:9" s="100" customFormat="1" x14ac:dyDescent="0.3">
      <c r="H205" s="339"/>
      <c r="I205" s="339"/>
    </row>
    <row r="206" spans="8:9" s="100" customFormat="1" x14ac:dyDescent="0.3">
      <c r="H206" s="339"/>
      <c r="I206" s="339"/>
    </row>
    <row r="207" spans="8:9" s="100" customFormat="1" x14ac:dyDescent="0.3">
      <c r="H207" s="339"/>
      <c r="I207" s="339"/>
    </row>
    <row r="208" spans="8:9" s="100" customFormat="1" x14ac:dyDescent="0.3">
      <c r="H208" s="339"/>
      <c r="I208" s="339"/>
    </row>
    <row r="209" spans="8:9" s="100" customFormat="1" x14ac:dyDescent="0.3">
      <c r="H209" s="339"/>
      <c r="I209" s="339"/>
    </row>
    <row r="210" spans="8:9" s="100" customFormat="1" x14ac:dyDescent="0.3">
      <c r="H210" s="339"/>
      <c r="I210" s="339"/>
    </row>
    <row r="211" spans="8:9" s="100" customFormat="1" x14ac:dyDescent="0.3">
      <c r="H211" s="339"/>
      <c r="I211" s="339"/>
    </row>
    <row r="212" spans="8:9" s="100" customFormat="1" x14ac:dyDescent="0.3">
      <c r="H212" s="339"/>
      <c r="I212" s="339"/>
    </row>
    <row r="213" spans="8:9" s="100" customFormat="1" x14ac:dyDescent="0.3">
      <c r="H213" s="339"/>
      <c r="I213" s="339"/>
    </row>
    <row r="214" spans="8:9" s="100" customFormat="1" x14ac:dyDescent="0.3">
      <c r="H214" s="339"/>
      <c r="I214" s="339"/>
    </row>
    <row r="215" spans="8:9" s="100" customFormat="1" x14ac:dyDescent="0.3">
      <c r="H215" s="339"/>
      <c r="I215" s="339"/>
    </row>
    <row r="216" spans="8:9" s="100" customFormat="1" x14ac:dyDescent="0.3">
      <c r="H216" s="339"/>
      <c r="I216" s="339"/>
    </row>
    <row r="217" spans="8:9" s="100" customFormat="1" x14ac:dyDescent="0.3">
      <c r="H217" s="339"/>
      <c r="I217" s="339"/>
    </row>
    <row r="218" spans="8:9" s="100" customFormat="1" x14ac:dyDescent="0.3">
      <c r="H218" s="339"/>
      <c r="I218" s="339"/>
    </row>
    <row r="219" spans="8:9" s="100" customFormat="1" x14ac:dyDescent="0.3">
      <c r="H219" s="339"/>
      <c r="I219" s="339"/>
    </row>
    <row r="220" spans="8:9" s="100" customFormat="1" x14ac:dyDescent="0.3">
      <c r="H220" s="339"/>
      <c r="I220" s="339"/>
    </row>
    <row r="221" spans="8:9" s="100" customFormat="1" x14ac:dyDescent="0.3">
      <c r="H221" s="339"/>
      <c r="I221" s="339"/>
    </row>
    <row r="222" spans="8:9" s="100" customFormat="1" x14ac:dyDescent="0.3">
      <c r="H222" s="339"/>
      <c r="I222" s="339"/>
    </row>
    <row r="223" spans="8:9" s="100" customFormat="1" x14ac:dyDescent="0.3">
      <c r="H223" s="339"/>
      <c r="I223" s="339"/>
    </row>
    <row r="224" spans="8:9" s="100" customFormat="1" x14ac:dyDescent="0.3">
      <c r="H224" s="339"/>
      <c r="I224" s="339"/>
    </row>
    <row r="225" spans="8:9" s="100" customFormat="1" x14ac:dyDescent="0.3">
      <c r="H225" s="339"/>
      <c r="I225" s="339"/>
    </row>
    <row r="226" spans="8:9" s="100" customFormat="1" x14ac:dyDescent="0.3">
      <c r="H226" s="339"/>
      <c r="I226" s="339"/>
    </row>
    <row r="227" spans="8:9" s="100" customFormat="1" x14ac:dyDescent="0.3">
      <c r="H227" s="339"/>
      <c r="I227" s="339"/>
    </row>
    <row r="228" spans="8:9" s="100" customFormat="1" x14ac:dyDescent="0.3">
      <c r="H228" s="339"/>
      <c r="I228" s="339"/>
    </row>
    <row r="229" spans="8:9" s="100" customFormat="1" x14ac:dyDescent="0.3">
      <c r="H229" s="339"/>
      <c r="I229" s="339"/>
    </row>
    <row r="230" spans="8:9" s="100" customFormat="1" x14ac:dyDescent="0.3">
      <c r="H230" s="339"/>
      <c r="I230" s="339"/>
    </row>
    <row r="231" spans="8:9" s="100" customFormat="1" x14ac:dyDescent="0.3">
      <c r="H231" s="339"/>
      <c r="I231" s="339"/>
    </row>
    <row r="232" spans="8:9" s="100" customFormat="1" x14ac:dyDescent="0.3">
      <c r="H232" s="339"/>
      <c r="I232" s="339"/>
    </row>
    <row r="233" spans="8:9" s="100" customFormat="1" x14ac:dyDescent="0.3">
      <c r="H233" s="339"/>
      <c r="I233" s="339"/>
    </row>
    <row r="234" spans="8:9" s="100" customFormat="1" x14ac:dyDescent="0.3">
      <c r="H234" s="339"/>
      <c r="I234" s="339"/>
    </row>
    <row r="235" spans="8:9" s="100" customFormat="1" x14ac:dyDescent="0.3">
      <c r="H235" s="339"/>
      <c r="I235" s="339"/>
    </row>
    <row r="236" spans="8:9" s="100" customFormat="1" x14ac:dyDescent="0.3">
      <c r="H236" s="339"/>
      <c r="I236" s="339"/>
    </row>
    <row r="237" spans="8:9" s="100" customFormat="1" x14ac:dyDescent="0.3">
      <c r="H237" s="339"/>
      <c r="I237" s="339"/>
    </row>
    <row r="238" spans="8:9" s="100" customFormat="1" x14ac:dyDescent="0.3">
      <c r="H238" s="339"/>
      <c r="I238" s="339"/>
    </row>
    <row r="239" spans="8:9" s="100" customFormat="1" x14ac:dyDescent="0.3">
      <c r="H239" s="339"/>
      <c r="I239" s="339"/>
    </row>
    <row r="240" spans="8:9" s="100" customFormat="1" x14ac:dyDescent="0.3">
      <c r="H240" s="339"/>
      <c r="I240" s="339"/>
    </row>
    <row r="241" spans="8:9" s="100" customFormat="1" x14ac:dyDescent="0.3">
      <c r="H241" s="339"/>
      <c r="I241" s="339"/>
    </row>
    <row r="242" spans="8:9" s="100" customFormat="1" x14ac:dyDescent="0.3">
      <c r="H242" s="339"/>
      <c r="I242" s="339"/>
    </row>
    <row r="243" spans="8:9" s="100" customFormat="1" x14ac:dyDescent="0.3">
      <c r="H243" s="339"/>
      <c r="I243" s="339"/>
    </row>
    <row r="244" spans="8:9" s="100" customFormat="1" x14ac:dyDescent="0.3">
      <c r="H244" s="339"/>
      <c r="I244" s="339"/>
    </row>
    <row r="245" spans="8:9" s="100" customFormat="1" x14ac:dyDescent="0.3">
      <c r="H245" s="339"/>
      <c r="I245" s="339"/>
    </row>
    <row r="246" spans="8:9" s="100" customFormat="1" x14ac:dyDescent="0.3">
      <c r="H246" s="339"/>
      <c r="I246" s="339"/>
    </row>
    <row r="247" spans="8:9" s="100" customFormat="1" x14ac:dyDescent="0.3">
      <c r="H247" s="339"/>
      <c r="I247" s="339"/>
    </row>
    <row r="248" spans="8:9" s="100" customFormat="1" x14ac:dyDescent="0.3">
      <c r="H248" s="339"/>
      <c r="I248" s="339"/>
    </row>
    <row r="249" spans="8:9" s="100" customFormat="1" x14ac:dyDescent="0.3">
      <c r="H249" s="339"/>
      <c r="I249" s="339"/>
    </row>
    <row r="250" spans="8:9" s="100" customFormat="1" x14ac:dyDescent="0.3">
      <c r="H250" s="339"/>
      <c r="I250" s="339"/>
    </row>
    <row r="251" spans="8:9" s="100" customFormat="1" x14ac:dyDescent="0.3">
      <c r="H251" s="339"/>
      <c r="I251" s="339"/>
    </row>
    <row r="252" spans="8:9" s="100" customFormat="1" x14ac:dyDescent="0.3">
      <c r="H252" s="339"/>
      <c r="I252" s="339"/>
    </row>
    <row r="253" spans="8:9" s="100" customFormat="1" x14ac:dyDescent="0.3">
      <c r="H253" s="339"/>
      <c r="I253" s="339"/>
    </row>
    <row r="254" spans="8:9" s="100" customFormat="1" x14ac:dyDescent="0.3">
      <c r="H254" s="339"/>
      <c r="I254" s="339"/>
    </row>
    <row r="255" spans="8:9" s="100" customFormat="1" x14ac:dyDescent="0.3">
      <c r="H255" s="339"/>
      <c r="I255" s="339"/>
    </row>
    <row r="256" spans="8:9" s="100" customFormat="1" x14ac:dyDescent="0.3">
      <c r="H256" s="339"/>
      <c r="I256" s="339"/>
    </row>
    <row r="257" spans="8:9" s="100" customFormat="1" x14ac:dyDescent="0.3">
      <c r="H257" s="339"/>
      <c r="I257" s="339"/>
    </row>
    <row r="258" spans="8:9" s="100" customFormat="1" x14ac:dyDescent="0.3">
      <c r="H258" s="339"/>
      <c r="I258" s="339"/>
    </row>
    <row r="259" spans="8:9" s="100" customFormat="1" x14ac:dyDescent="0.3">
      <c r="H259" s="339"/>
      <c r="I259" s="339"/>
    </row>
    <row r="260" spans="8:9" s="100" customFormat="1" x14ac:dyDescent="0.3">
      <c r="H260" s="339"/>
      <c r="I260" s="339"/>
    </row>
    <row r="261" spans="8:9" s="100" customFormat="1" x14ac:dyDescent="0.3">
      <c r="H261" s="339"/>
      <c r="I261" s="339"/>
    </row>
    <row r="262" spans="8:9" s="100" customFormat="1" x14ac:dyDescent="0.3">
      <c r="H262" s="339"/>
      <c r="I262" s="339"/>
    </row>
    <row r="263" spans="8:9" s="100" customFormat="1" x14ac:dyDescent="0.3">
      <c r="H263" s="339"/>
      <c r="I263" s="339"/>
    </row>
    <row r="264" spans="8:9" s="100" customFormat="1" x14ac:dyDescent="0.3">
      <c r="H264" s="339"/>
      <c r="I264" s="339"/>
    </row>
    <row r="265" spans="8:9" s="100" customFormat="1" x14ac:dyDescent="0.3">
      <c r="H265" s="339"/>
      <c r="I265" s="339"/>
    </row>
    <row r="266" spans="8:9" s="100" customFormat="1" x14ac:dyDescent="0.3">
      <c r="H266" s="339"/>
      <c r="I266" s="339"/>
    </row>
    <row r="267" spans="8:9" s="100" customFormat="1" x14ac:dyDescent="0.3">
      <c r="H267" s="339"/>
      <c r="I267" s="339"/>
    </row>
    <row r="268" spans="8:9" s="100" customFormat="1" x14ac:dyDescent="0.3">
      <c r="H268" s="339"/>
      <c r="I268" s="339"/>
    </row>
    <row r="269" spans="8:9" s="100" customFormat="1" x14ac:dyDescent="0.3">
      <c r="H269" s="339"/>
      <c r="I269" s="339"/>
    </row>
    <row r="270" spans="8:9" s="100" customFormat="1" x14ac:dyDescent="0.3">
      <c r="H270" s="339"/>
      <c r="I270" s="339"/>
    </row>
    <row r="271" spans="8:9" s="100" customFormat="1" x14ac:dyDescent="0.3">
      <c r="H271" s="339"/>
      <c r="I271" s="339"/>
    </row>
    <row r="272" spans="8:9" s="100" customFormat="1" x14ac:dyDescent="0.3">
      <c r="H272" s="339"/>
      <c r="I272" s="339"/>
    </row>
    <row r="273" spans="8:9" s="100" customFormat="1" x14ac:dyDescent="0.3">
      <c r="H273" s="339"/>
      <c r="I273" s="339"/>
    </row>
    <row r="274" spans="8:9" s="100" customFormat="1" x14ac:dyDescent="0.3">
      <c r="H274" s="339"/>
      <c r="I274" s="339"/>
    </row>
    <row r="275" spans="8:9" s="100" customFormat="1" x14ac:dyDescent="0.3">
      <c r="H275" s="339"/>
      <c r="I275" s="339"/>
    </row>
    <row r="276" spans="8:9" s="100" customFormat="1" x14ac:dyDescent="0.3">
      <c r="H276" s="339"/>
      <c r="I276" s="339"/>
    </row>
    <row r="277" spans="8:9" s="100" customFormat="1" x14ac:dyDescent="0.3">
      <c r="H277" s="339"/>
      <c r="I277" s="339"/>
    </row>
    <row r="278" spans="8:9" s="100" customFormat="1" x14ac:dyDescent="0.3">
      <c r="H278" s="339"/>
      <c r="I278" s="339"/>
    </row>
    <row r="279" spans="8:9" s="100" customFormat="1" x14ac:dyDescent="0.3">
      <c r="H279" s="339"/>
      <c r="I279" s="339"/>
    </row>
    <row r="280" spans="8:9" s="100" customFormat="1" x14ac:dyDescent="0.3">
      <c r="H280" s="339"/>
      <c r="I280" s="339"/>
    </row>
    <row r="281" spans="8:9" s="100" customFormat="1" x14ac:dyDescent="0.3">
      <c r="H281" s="339"/>
      <c r="I281" s="339"/>
    </row>
    <row r="282" spans="8:9" s="100" customFormat="1" x14ac:dyDescent="0.3">
      <c r="H282" s="339"/>
      <c r="I282" s="339"/>
    </row>
    <row r="283" spans="8:9" s="100" customFormat="1" x14ac:dyDescent="0.3">
      <c r="H283" s="339"/>
      <c r="I283" s="339"/>
    </row>
    <row r="284" spans="8:9" s="100" customFormat="1" x14ac:dyDescent="0.3">
      <c r="H284" s="339"/>
      <c r="I284" s="339"/>
    </row>
    <row r="285" spans="8:9" s="100" customFormat="1" x14ac:dyDescent="0.3">
      <c r="H285" s="339"/>
      <c r="I285" s="339"/>
    </row>
    <row r="286" spans="8:9" s="100" customFormat="1" x14ac:dyDescent="0.3">
      <c r="H286" s="339"/>
      <c r="I286" s="339"/>
    </row>
    <row r="287" spans="8:9" s="100" customFormat="1" x14ac:dyDescent="0.3">
      <c r="H287" s="339"/>
      <c r="I287" s="339"/>
    </row>
    <row r="288" spans="8:9" s="100" customFormat="1" x14ac:dyDescent="0.3">
      <c r="H288" s="339"/>
      <c r="I288" s="339"/>
    </row>
    <row r="289" spans="8:9" s="100" customFormat="1" x14ac:dyDescent="0.3">
      <c r="H289" s="339"/>
      <c r="I289" s="339"/>
    </row>
    <row r="290" spans="8:9" s="100" customFormat="1" x14ac:dyDescent="0.3">
      <c r="H290" s="339"/>
      <c r="I290" s="339"/>
    </row>
    <row r="291" spans="8:9" s="100" customFormat="1" x14ac:dyDescent="0.3">
      <c r="H291" s="339"/>
      <c r="I291" s="339"/>
    </row>
    <row r="292" spans="8:9" s="100" customFormat="1" x14ac:dyDescent="0.3">
      <c r="H292" s="339"/>
      <c r="I292" s="339"/>
    </row>
    <row r="293" spans="8:9" s="100" customFormat="1" x14ac:dyDescent="0.3">
      <c r="H293" s="339"/>
      <c r="I293" s="339"/>
    </row>
    <row r="294" spans="8:9" s="100" customFormat="1" x14ac:dyDescent="0.3">
      <c r="H294" s="339"/>
      <c r="I294" s="339"/>
    </row>
    <row r="295" spans="8:9" s="100" customFormat="1" x14ac:dyDescent="0.3">
      <c r="H295" s="339"/>
      <c r="I295" s="339"/>
    </row>
    <row r="296" spans="8:9" s="100" customFormat="1" x14ac:dyDescent="0.3">
      <c r="H296" s="339"/>
      <c r="I296" s="339"/>
    </row>
    <row r="297" spans="8:9" s="100" customFormat="1" x14ac:dyDescent="0.3">
      <c r="H297" s="339"/>
      <c r="I297" s="339"/>
    </row>
    <row r="298" spans="8:9" s="100" customFormat="1" x14ac:dyDescent="0.3">
      <c r="H298" s="339"/>
      <c r="I298" s="339"/>
    </row>
    <row r="299" spans="8:9" s="100" customFormat="1" x14ac:dyDescent="0.3">
      <c r="H299" s="339"/>
      <c r="I299" s="339"/>
    </row>
    <row r="300" spans="8:9" s="100" customFormat="1" x14ac:dyDescent="0.3">
      <c r="H300" s="339"/>
      <c r="I300" s="339"/>
    </row>
    <row r="301" spans="8:9" s="100" customFormat="1" x14ac:dyDescent="0.3">
      <c r="H301" s="339"/>
      <c r="I301" s="339"/>
    </row>
    <row r="302" spans="8:9" s="100" customFormat="1" x14ac:dyDescent="0.3">
      <c r="H302" s="339"/>
      <c r="I302" s="339"/>
    </row>
    <row r="303" spans="8:9" s="100" customFormat="1" x14ac:dyDescent="0.3">
      <c r="H303" s="339"/>
      <c r="I303" s="339"/>
    </row>
    <row r="304" spans="8:9" s="100" customFormat="1" x14ac:dyDescent="0.3">
      <c r="H304" s="339"/>
      <c r="I304" s="339"/>
    </row>
    <row r="305" spans="8:9" s="100" customFormat="1" x14ac:dyDescent="0.3">
      <c r="H305" s="339"/>
      <c r="I305" s="339"/>
    </row>
    <row r="306" spans="8:9" s="100" customFormat="1" x14ac:dyDescent="0.3">
      <c r="H306" s="339"/>
      <c r="I306" s="339"/>
    </row>
    <row r="307" spans="8:9" s="100" customFormat="1" x14ac:dyDescent="0.3">
      <c r="H307" s="339"/>
      <c r="I307" s="339"/>
    </row>
    <row r="308" spans="8:9" s="100" customFormat="1" x14ac:dyDescent="0.3">
      <c r="H308" s="339"/>
      <c r="I308" s="339"/>
    </row>
    <row r="309" spans="8:9" s="100" customFormat="1" x14ac:dyDescent="0.3">
      <c r="H309" s="339"/>
      <c r="I309" s="339"/>
    </row>
    <row r="310" spans="8:9" s="100" customFormat="1" x14ac:dyDescent="0.3">
      <c r="H310" s="339"/>
      <c r="I310" s="339"/>
    </row>
    <row r="311" spans="8:9" s="100" customFormat="1" x14ac:dyDescent="0.3">
      <c r="H311" s="339"/>
      <c r="I311" s="339"/>
    </row>
    <row r="312" spans="8:9" s="100" customFormat="1" x14ac:dyDescent="0.3">
      <c r="H312" s="339"/>
      <c r="I312" s="339"/>
    </row>
    <row r="313" spans="8:9" s="100" customFormat="1" x14ac:dyDescent="0.3">
      <c r="H313" s="339"/>
      <c r="I313" s="339"/>
    </row>
    <row r="314" spans="8:9" s="100" customFormat="1" x14ac:dyDescent="0.3">
      <c r="H314" s="339"/>
      <c r="I314" s="339"/>
    </row>
    <row r="315" spans="8:9" s="100" customFormat="1" x14ac:dyDescent="0.3">
      <c r="H315" s="339"/>
      <c r="I315" s="339"/>
    </row>
    <row r="316" spans="8:9" s="100" customFormat="1" x14ac:dyDescent="0.3">
      <c r="H316" s="339"/>
      <c r="I316" s="339"/>
    </row>
    <row r="317" spans="8:9" s="100" customFormat="1" x14ac:dyDescent="0.3">
      <c r="H317" s="339"/>
      <c r="I317" s="339"/>
    </row>
    <row r="318" spans="8:9" s="100" customFormat="1" x14ac:dyDescent="0.3">
      <c r="H318" s="339"/>
      <c r="I318" s="339"/>
    </row>
    <row r="319" spans="8:9" s="100" customFormat="1" x14ac:dyDescent="0.3">
      <c r="H319" s="339"/>
      <c r="I319" s="339"/>
    </row>
    <row r="320" spans="8:9" s="100" customFormat="1" x14ac:dyDescent="0.3">
      <c r="H320" s="339"/>
      <c r="I320" s="339"/>
    </row>
    <row r="321" spans="8:9" s="100" customFormat="1" x14ac:dyDescent="0.3">
      <c r="H321" s="339"/>
      <c r="I321" s="339"/>
    </row>
    <row r="322" spans="8:9" s="100" customFormat="1" x14ac:dyDescent="0.3">
      <c r="H322" s="339"/>
      <c r="I322" s="339"/>
    </row>
    <row r="323" spans="8:9" s="100" customFormat="1" x14ac:dyDescent="0.3">
      <c r="H323" s="339"/>
      <c r="I323" s="339"/>
    </row>
    <row r="324" spans="8:9" s="100" customFormat="1" x14ac:dyDescent="0.3">
      <c r="H324" s="339"/>
      <c r="I324" s="339"/>
    </row>
    <row r="325" spans="8:9" s="100" customFormat="1" x14ac:dyDescent="0.3">
      <c r="H325" s="339"/>
      <c r="I325" s="339"/>
    </row>
    <row r="326" spans="8:9" s="100" customFormat="1" x14ac:dyDescent="0.3">
      <c r="H326" s="339"/>
      <c r="I326" s="339"/>
    </row>
    <row r="327" spans="8:9" s="100" customFormat="1" x14ac:dyDescent="0.3">
      <c r="H327" s="339"/>
      <c r="I327" s="339"/>
    </row>
    <row r="328" spans="8:9" s="100" customFormat="1" x14ac:dyDescent="0.3">
      <c r="H328" s="339"/>
      <c r="I328" s="339"/>
    </row>
    <row r="329" spans="8:9" s="100" customFormat="1" x14ac:dyDescent="0.3">
      <c r="H329" s="339"/>
      <c r="I329" s="339"/>
    </row>
    <row r="330" spans="8:9" s="100" customFormat="1" x14ac:dyDescent="0.3">
      <c r="H330" s="339"/>
      <c r="I330" s="339"/>
    </row>
    <row r="331" spans="8:9" s="100" customFormat="1" x14ac:dyDescent="0.3">
      <c r="H331" s="339"/>
      <c r="I331" s="339"/>
    </row>
    <row r="332" spans="8:9" s="100" customFormat="1" x14ac:dyDescent="0.3">
      <c r="H332" s="339"/>
      <c r="I332" s="339"/>
    </row>
    <row r="333" spans="8:9" s="100" customFormat="1" x14ac:dyDescent="0.3">
      <c r="H333" s="339"/>
      <c r="I333" s="339"/>
    </row>
    <row r="334" spans="8:9" s="100" customFormat="1" x14ac:dyDescent="0.3">
      <c r="H334" s="339"/>
      <c r="I334" s="339"/>
    </row>
    <row r="335" spans="8:9" s="100" customFormat="1" x14ac:dyDescent="0.3">
      <c r="H335" s="339"/>
      <c r="I335" s="339"/>
    </row>
    <row r="336" spans="8:9" s="100" customFormat="1" x14ac:dyDescent="0.3">
      <c r="H336" s="339"/>
      <c r="I336" s="339"/>
    </row>
    <row r="337" spans="8:9" s="100" customFormat="1" x14ac:dyDescent="0.3">
      <c r="H337" s="339"/>
      <c r="I337" s="339"/>
    </row>
    <row r="338" spans="8:9" s="100" customFormat="1" x14ac:dyDescent="0.3">
      <c r="H338" s="339"/>
      <c r="I338" s="339"/>
    </row>
    <row r="339" spans="8:9" s="100" customFormat="1" x14ac:dyDescent="0.3">
      <c r="H339" s="339"/>
      <c r="I339" s="339"/>
    </row>
    <row r="340" spans="8:9" s="100" customFormat="1" x14ac:dyDescent="0.3">
      <c r="H340" s="339"/>
      <c r="I340" s="339"/>
    </row>
    <row r="341" spans="8:9" s="100" customFormat="1" x14ac:dyDescent="0.3">
      <c r="H341" s="339"/>
      <c r="I341" s="339"/>
    </row>
    <row r="342" spans="8:9" s="100" customFormat="1" x14ac:dyDescent="0.3">
      <c r="H342" s="339"/>
      <c r="I342" s="339"/>
    </row>
    <row r="343" spans="8:9" s="100" customFormat="1" x14ac:dyDescent="0.3">
      <c r="H343" s="339"/>
      <c r="I343" s="339"/>
    </row>
    <row r="344" spans="8:9" s="100" customFormat="1" x14ac:dyDescent="0.3">
      <c r="H344" s="339"/>
      <c r="I344" s="339"/>
    </row>
    <row r="345" spans="8:9" s="100" customFormat="1" x14ac:dyDescent="0.3">
      <c r="H345" s="339"/>
      <c r="I345" s="339"/>
    </row>
    <row r="346" spans="8:9" s="100" customFormat="1" x14ac:dyDescent="0.3">
      <c r="H346" s="339"/>
      <c r="I346" s="339"/>
    </row>
    <row r="347" spans="8:9" s="100" customFormat="1" x14ac:dyDescent="0.3">
      <c r="H347" s="339"/>
      <c r="I347" s="339"/>
    </row>
    <row r="348" spans="8:9" s="100" customFormat="1" x14ac:dyDescent="0.3">
      <c r="H348" s="339"/>
      <c r="I348" s="339"/>
    </row>
    <row r="349" spans="8:9" s="100" customFormat="1" x14ac:dyDescent="0.3">
      <c r="H349" s="339"/>
      <c r="I349" s="339"/>
    </row>
    <row r="350" spans="8:9" s="100" customFormat="1" x14ac:dyDescent="0.3">
      <c r="H350" s="339"/>
      <c r="I350" s="339"/>
    </row>
    <row r="351" spans="8:9" s="100" customFormat="1" x14ac:dyDescent="0.3">
      <c r="H351" s="339"/>
      <c r="I351" s="339"/>
    </row>
    <row r="352" spans="8:9" s="100" customFormat="1" x14ac:dyDescent="0.3">
      <c r="H352" s="339"/>
      <c r="I352" s="339"/>
    </row>
    <row r="353" spans="8:9" s="100" customFormat="1" x14ac:dyDescent="0.3">
      <c r="H353" s="339"/>
      <c r="I353" s="339"/>
    </row>
    <row r="354" spans="8:9" s="100" customFormat="1" x14ac:dyDescent="0.3">
      <c r="H354" s="339"/>
      <c r="I354" s="339"/>
    </row>
    <row r="355" spans="8:9" s="100" customFormat="1" x14ac:dyDescent="0.3">
      <c r="H355" s="339"/>
      <c r="I355" s="339"/>
    </row>
    <row r="356" spans="8:9" s="100" customFormat="1" x14ac:dyDescent="0.3">
      <c r="H356" s="339"/>
      <c r="I356" s="339"/>
    </row>
    <row r="357" spans="8:9" s="100" customFormat="1" x14ac:dyDescent="0.3">
      <c r="H357" s="339"/>
      <c r="I357" s="339"/>
    </row>
    <row r="358" spans="8:9" s="100" customFormat="1" x14ac:dyDescent="0.3">
      <c r="H358" s="339"/>
      <c r="I358" s="339"/>
    </row>
    <row r="359" spans="8:9" s="100" customFormat="1" x14ac:dyDescent="0.3">
      <c r="H359" s="339"/>
      <c r="I359" s="339"/>
    </row>
    <row r="360" spans="8:9" s="100" customFormat="1" x14ac:dyDescent="0.3">
      <c r="H360" s="339"/>
      <c r="I360" s="339"/>
    </row>
    <row r="361" spans="8:9" s="100" customFormat="1" x14ac:dyDescent="0.3">
      <c r="H361" s="339"/>
      <c r="I361" s="339"/>
    </row>
    <row r="362" spans="8:9" s="100" customFormat="1" x14ac:dyDescent="0.3">
      <c r="H362" s="339"/>
      <c r="I362" s="339"/>
    </row>
    <row r="363" spans="8:9" s="100" customFormat="1" x14ac:dyDescent="0.3">
      <c r="H363" s="339"/>
      <c r="I363" s="339"/>
    </row>
    <row r="364" spans="8:9" s="100" customFormat="1" x14ac:dyDescent="0.3">
      <c r="H364" s="339"/>
      <c r="I364" s="339"/>
    </row>
    <row r="365" spans="8:9" s="100" customFormat="1" x14ac:dyDescent="0.3">
      <c r="H365" s="339"/>
      <c r="I365" s="339"/>
    </row>
    <row r="366" spans="8:9" s="100" customFormat="1" x14ac:dyDescent="0.3">
      <c r="H366" s="339"/>
      <c r="I366" s="339"/>
    </row>
    <row r="367" spans="8:9" s="100" customFormat="1" x14ac:dyDescent="0.3">
      <c r="H367" s="339"/>
      <c r="I367" s="339"/>
    </row>
    <row r="368" spans="8:9" s="100" customFormat="1" x14ac:dyDescent="0.3">
      <c r="H368" s="339"/>
      <c r="I368" s="339"/>
    </row>
    <row r="369" spans="8:9" s="100" customFormat="1" x14ac:dyDescent="0.3">
      <c r="H369" s="339"/>
      <c r="I369" s="339"/>
    </row>
    <row r="370" spans="8:9" s="100" customFormat="1" x14ac:dyDescent="0.3">
      <c r="H370" s="339"/>
      <c r="I370" s="339"/>
    </row>
    <row r="371" spans="8:9" s="100" customFormat="1" x14ac:dyDescent="0.3">
      <c r="H371" s="339"/>
      <c r="I371" s="339"/>
    </row>
    <row r="372" spans="8:9" s="100" customFormat="1" x14ac:dyDescent="0.3">
      <c r="H372" s="339"/>
      <c r="I372" s="339"/>
    </row>
    <row r="373" spans="8:9" s="100" customFormat="1" x14ac:dyDescent="0.3">
      <c r="H373" s="339"/>
      <c r="I373" s="339"/>
    </row>
    <row r="374" spans="8:9" s="100" customFormat="1" x14ac:dyDescent="0.3">
      <c r="H374" s="339"/>
      <c r="I374" s="339"/>
    </row>
    <row r="375" spans="8:9" s="100" customFormat="1" x14ac:dyDescent="0.3">
      <c r="H375" s="339"/>
      <c r="I375" s="339"/>
    </row>
    <row r="376" spans="8:9" s="100" customFormat="1" x14ac:dyDescent="0.3">
      <c r="H376" s="339"/>
      <c r="I376" s="339"/>
    </row>
    <row r="377" spans="8:9" s="100" customFormat="1" x14ac:dyDescent="0.3">
      <c r="H377" s="339"/>
      <c r="I377" s="339"/>
    </row>
    <row r="378" spans="8:9" s="100" customFormat="1" x14ac:dyDescent="0.3">
      <c r="H378" s="339"/>
      <c r="I378" s="339"/>
    </row>
    <row r="379" spans="8:9" s="100" customFormat="1" x14ac:dyDescent="0.3">
      <c r="H379" s="339"/>
      <c r="I379" s="339"/>
    </row>
    <row r="380" spans="8:9" s="100" customFormat="1" x14ac:dyDescent="0.3">
      <c r="H380" s="339"/>
      <c r="I380" s="339"/>
    </row>
    <row r="381" spans="8:9" s="100" customFormat="1" x14ac:dyDescent="0.3">
      <c r="H381" s="339"/>
      <c r="I381" s="339"/>
    </row>
    <row r="382" spans="8:9" s="100" customFormat="1" x14ac:dyDescent="0.3">
      <c r="H382" s="339"/>
      <c r="I382" s="339"/>
    </row>
    <row r="383" spans="8:9" s="100" customFormat="1" x14ac:dyDescent="0.3">
      <c r="H383" s="339"/>
      <c r="I383" s="339"/>
    </row>
    <row r="384" spans="8:9" s="100" customFormat="1" x14ac:dyDescent="0.3">
      <c r="H384" s="339"/>
      <c r="I384" s="339"/>
    </row>
    <row r="385" spans="8:9" s="100" customFormat="1" x14ac:dyDescent="0.3">
      <c r="H385" s="339"/>
      <c r="I385" s="339"/>
    </row>
    <row r="386" spans="8:9" s="100" customFormat="1" x14ac:dyDescent="0.3">
      <c r="H386" s="339"/>
      <c r="I386" s="339"/>
    </row>
    <row r="387" spans="8:9" s="100" customFormat="1" x14ac:dyDescent="0.3">
      <c r="H387" s="339"/>
      <c r="I387" s="339"/>
    </row>
    <row r="388" spans="8:9" s="100" customFormat="1" x14ac:dyDescent="0.3">
      <c r="H388" s="339"/>
      <c r="I388" s="339"/>
    </row>
    <row r="389" spans="8:9" s="100" customFormat="1" x14ac:dyDescent="0.3">
      <c r="H389" s="339"/>
      <c r="I389" s="339"/>
    </row>
    <row r="390" spans="8:9" s="100" customFormat="1" x14ac:dyDescent="0.3">
      <c r="H390" s="339"/>
      <c r="I390" s="339"/>
    </row>
    <row r="391" spans="8:9" s="100" customFormat="1" x14ac:dyDescent="0.3">
      <c r="H391" s="339"/>
      <c r="I391" s="339"/>
    </row>
    <row r="392" spans="8:9" s="100" customFormat="1" x14ac:dyDescent="0.3">
      <c r="H392" s="339"/>
      <c r="I392" s="339"/>
    </row>
    <row r="393" spans="8:9" s="100" customFormat="1" x14ac:dyDescent="0.3">
      <c r="H393" s="339"/>
      <c r="I393" s="339"/>
    </row>
    <row r="394" spans="8:9" s="100" customFormat="1" x14ac:dyDescent="0.3">
      <c r="H394" s="339"/>
      <c r="I394" s="339"/>
    </row>
    <row r="395" spans="8:9" s="100" customFormat="1" x14ac:dyDescent="0.3">
      <c r="H395" s="339"/>
      <c r="I395" s="339"/>
    </row>
    <row r="396" spans="8:9" s="100" customFormat="1" x14ac:dyDescent="0.3">
      <c r="H396" s="339"/>
      <c r="I396" s="339"/>
    </row>
    <row r="397" spans="8:9" s="100" customFormat="1" x14ac:dyDescent="0.3">
      <c r="H397" s="339"/>
      <c r="I397" s="339"/>
    </row>
    <row r="398" spans="8:9" s="100" customFormat="1" x14ac:dyDescent="0.3">
      <c r="H398" s="339"/>
      <c r="I398" s="339"/>
    </row>
    <row r="399" spans="8:9" s="100" customFormat="1" x14ac:dyDescent="0.3">
      <c r="H399" s="339"/>
      <c r="I399" s="339"/>
    </row>
    <row r="400" spans="8:9" s="100" customFormat="1" x14ac:dyDescent="0.3">
      <c r="H400" s="339"/>
      <c r="I400" s="339"/>
    </row>
    <row r="401" spans="8:9" s="100" customFormat="1" x14ac:dyDescent="0.3">
      <c r="H401" s="339"/>
      <c r="I401" s="339"/>
    </row>
    <row r="402" spans="8:9" s="100" customFormat="1" x14ac:dyDescent="0.3">
      <c r="H402" s="339"/>
      <c r="I402" s="339"/>
    </row>
    <row r="403" spans="8:9" s="100" customFormat="1" x14ac:dyDescent="0.3">
      <c r="H403" s="339"/>
      <c r="I403" s="339"/>
    </row>
    <row r="404" spans="8:9" s="100" customFormat="1" x14ac:dyDescent="0.3">
      <c r="H404" s="339"/>
      <c r="I404" s="339"/>
    </row>
    <row r="405" spans="8:9" s="100" customFormat="1" x14ac:dyDescent="0.3">
      <c r="H405" s="339"/>
      <c r="I405" s="339"/>
    </row>
    <row r="406" spans="8:9" s="100" customFormat="1" x14ac:dyDescent="0.3">
      <c r="H406" s="339"/>
      <c r="I406" s="339"/>
    </row>
    <row r="407" spans="8:9" s="100" customFormat="1" x14ac:dyDescent="0.3">
      <c r="H407" s="339"/>
      <c r="I407" s="339"/>
    </row>
    <row r="408" spans="8:9" s="100" customFormat="1" x14ac:dyDescent="0.3">
      <c r="H408" s="339"/>
      <c r="I408" s="339"/>
    </row>
    <row r="409" spans="8:9" s="100" customFormat="1" x14ac:dyDescent="0.3">
      <c r="H409" s="339"/>
      <c r="I409" s="339"/>
    </row>
    <row r="410" spans="8:9" s="100" customFormat="1" x14ac:dyDescent="0.3">
      <c r="H410" s="339"/>
      <c r="I410" s="339"/>
    </row>
    <row r="411" spans="8:9" s="100" customFormat="1" x14ac:dyDescent="0.3">
      <c r="H411" s="339"/>
      <c r="I411" s="339"/>
    </row>
    <row r="412" spans="8:9" s="100" customFormat="1" x14ac:dyDescent="0.3">
      <c r="H412" s="339"/>
      <c r="I412" s="339"/>
    </row>
    <row r="413" spans="8:9" s="100" customFormat="1" x14ac:dyDescent="0.3">
      <c r="H413" s="339"/>
      <c r="I413" s="339"/>
    </row>
    <row r="414" spans="8:9" s="100" customFormat="1" x14ac:dyDescent="0.3">
      <c r="H414" s="339"/>
      <c r="I414" s="339"/>
    </row>
    <row r="415" spans="8:9" s="100" customFormat="1" x14ac:dyDescent="0.3">
      <c r="H415" s="339"/>
      <c r="I415" s="339"/>
    </row>
    <row r="416" spans="8:9" s="100" customFormat="1" x14ac:dyDescent="0.3">
      <c r="H416" s="339"/>
      <c r="I416" s="339"/>
    </row>
    <row r="417" spans="8:9" s="100" customFormat="1" x14ac:dyDescent="0.3">
      <c r="H417" s="339"/>
      <c r="I417" s="339"/>
    </row>
    <row r="418" spans="8:9" s="100" customFormat="1" x14ac:dyDescent="0.3">
      <c r="H418" s="339"/>
      <c r="I418" s="339"/>
    </row>
    <row r="419" spans="8:9" s="100" customFormat="1" x14ac:dyDescent="0.3">
      <c r="H419" s="339"/>
      <c r="I419" s="339"/>
    </row>
    <row r="420" spans="8:9" s="100" customFormat="1" x14ac:dyDescent="0.3">
      <c r="H420" s="339"/>
      <c r="I420" s="339"/>
    </row>
    <row r="421" spans="8:9" s="100" customFormat="1" x14ac:dyDescent="0.3">
      <c r="H421" s="339"/>
      <c r="I421" s="339"/>
    </row>
    <row r="422" spans="8:9" s="100" customFormat="1" x14ac:dyDescent="0.3">
      <c r="H422" s="339"/>
      <c r="I422" s="339"/>
    </row>
    <row r="423" spans="8:9" s="100" customFormat="1" x14ac:dyDescent="0.3">
      <c r="H423" s="339"/>
      <c r="I423" s="339"/>
    </row>
    <row r="424" spans="8:9" s="100" customFormat="1" x14ac:dyDescent="0.3">
      <c r="H424" s="339"/>
      <c r="I424" s="339"/>
    </row>
    <row r="425" spans="8:9" s="100" customFormat="1" x14ac:dyDescent="0.3">
      <c r="H425" s="339"/>
      <c r="I425" s="339"/>
    </row>
    <row r="426" spans="8:9" s="100" customFormat="1" x14ac:dyDescent="0.3">
      <c r="H426" s="339"/>
      <c r="I426" s="339"/>
    </row>
    <row r="427" spans="8:9" s="100" customFormat="1" x14ac:dyDescent="0.3">
      <c r="H427" s="339"/>
      <c r="I427" s="339"/>
    </row>
    <row r="428" spans="8:9" s="100" customFormat="1" x14ac:dyDescent="0.3">
      <c r="H428" s="339"/>
      <c r="I428" s="339"/>
    </row>
    <row r="429" spans="8:9" s="100" customFormat="1" x14ac:dyDescent="0.3">
      <c r="H429" s="339"/>
      <c r="I429" s="339"/>
    </row>
    <row r="430" spans="8:9" s="100" customFormat="1" x14ac:dyDescent="0.3">
      <c r="H430" s="339"/>
      <c r="I430" s="339"/>
    </row>
    <row r="431" spans="8:9" s="100" customFormat="1" x14ac:dyDescent="0.3">
      <c r="H431" s="339"/>
      <c r="I431" s="339"/>
    </row>
    <row r="432" spans="8:9" s="100" customFormat="1" x14ac:dyDescent="0.3">
      <c r="H432" s="339"/>
      <c r="I432" s="339"/>
    </row>
    <row r="433" spans="8:9" s="100" customFormat="1" x14ac:dyDescent="0.3">
      <c r="H433" s="339"/>
      <c r="I433" s="339"/>
    </row>
    <row r="434" spans="8:9" s="100" customFormat="1" x14ac:dyDescent="0.3">
      <c r="H434" s="339"/>
      <c r="I434" s="339"/>
    </row>
    <row r="435" spans="8:9" s="100" customFormat="1" x14ac:dyDescent="0.3">
      <c r="H435" s="339"/>
      <c r="I435" s="339"/>
    </row>
    <row r="436" spans="8:9" s="100" customFormat="1" x14ac:dyDescent="0.3">
      <c r="H436" s="339"/>
      <c r="I436" s="339"/>
    </row>
    <row r="437" spans="8:9" s="100" customFormat="1" x14ac:dyDescent="0.3">
      <c r="H437" s="339"/>
      <c r="I437" s="339"/>
    </row>
    <row r="438" spans="8:9" s="100" customFormat="1" x14ac:dyDescent="0.3">
      <c r="H438" s="339"/>
      <c r="I438" s="339"/>
    </row>
    <row r="439" spans="8:9" s="100" customFormat="1" x14ac:dyDescent="0.3">
      <c r="H439" s="339"/>
      <c r="I439" s="339"/>
    </row>
    <row r="440" spans="8:9" s="100" customFormat="1" x14ac:dyDescent="0.3">
      <c r="H440" s="339"/>
      <c r="I440" s="339"/>
    </row>
    <row r="441" spans="8:9" s="100" customFormat="1" x14ac:dyDescent="0.3">
      <c r="H441" s="339"/>
      <c r="I441" s="339"/>
    </row>
    <row r="442" spans="8:9" s="100" customFormat="1" x14ac:dyDescent="0.3">
      <c r="H442" s="339"/>
      <c r="I442" s="339"/>
    </row>
    <row r="443" spans="8:9" s="100" customFormat="1" x14ac:dyDescent="0.3">
      <c r="H443" s="339"/>
      <c r="I443" s="339"/>
    </row>
    <row r="444" spans="8:9" s="100" customFormat="1" x14ac:dyDescent="0.3">
      <c r="H444" s="339"/>
      <c r="I444" s="339"/>
    </row>
    <row r="445" spans="8:9" s="100" customFormat="1" x14ac:dyDescent="0.3">
      <c r="H445" s="339"/>
      <c r="I445" s="339"/>
    </row>
  </sheetData>
  <mergeCells count="16">
    <mergeCell ref="H11:J11"/>
    <mergeCell ref="H16:J16"/>
    <mergeCell ref="H14:J14"/>
    <mergeCell ref="H12:J12"/>
    <mergeCell ref="H17:J17"/>
    <mergeCell ref="H15:J15"/>
    <mergeCell ref="H13:J13"/>
    <mergeCell ref="H3:I3"/>
    <mergeCell ref="H1:J1"/>
    <mergeCell ref="H2:J2"/>
    <mergeCell ref="H5:J5"/>
    <mergeCell ref="H10:J10"/>
    <mergeCell ref="H8:J8"/>
    <mergeCell ref="H6:J6"/>
    <mergeCell ref="H9:J9"/>
    <mergeCell ref="H7:J7"/>
  </mergeCells>
  <dataValidations count="2">
    <dataValidation type="list" allowBlank="1" showInputMessage="1" showErrorMessage="1" sqref="I4">
      <formula1>$M$1:$M$12</formula1>
    </dataValidation>
    <dataValidation type="list" allowBlank="1" showInputMessage="1" showErrorMessage="1" sqref="J4">
      <formula1>$N$1:$N$12</formula1>
    </dataValidation>
  </dataValidation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  <hyperlink ref="H17:J17" location="'КТПн-37-142 '!A1" display="КТПн-37-142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H509"/>
  <sheetViews>
    <sheetView topLeftCell="B100" zoomScale="80" zoomScaleNormal="80" workbookViewId="0">
      <selection activeCell="P124" sqref="P124"/>
    </sheetView>
  </sheetViews>
  <sheetFormatPr defaultColWidth="0" defaultRowHeight="18" x14ac:dyDescent="0.25"/>
  <cols>
    <col min="1" max="1" width="30.42578125" style="58" customWidth="1"/>
    <col min="2" max="2" width="7.42578125" customWidth="1"/>
    <col min="3" max="3" width="11.42578125" style="414" customWidth="1"/>
    <col min="4" max="4" width="61.28515625" customWidth="1"/>
    <col min="5" max="5" width="16.5703125" style="414" customWidth="1"/>
    <col min="6" max="6" width="16.28515625" style="414" customWidth="1"/>
    <col min="7" max="12" width="8.7109375" style="414" customWidth="1"/>
    <col min="13" max="13" width="16" style="167" customWidth="1"/>
    <col min="14" max="15" width="11.42578125" customWidth="1"/>
    <col min="16" max="16" width="14.85546875" customWidth="1"/>
    <col min="17" max="60" width="0" style="100" hidden="1" customWidth="1"/>
    <col min="61" max="16384" width="9.140625" hidden="1"/>
  </cols>
  <sheetData>
    <row r="1" spans="1:17" ht="18.75" x14ac:dyDescent="0.2">
      <c r="A1" s="49" t="s">
        <v>0</v>
      </c>
      <c r="B1" s="810" t="s">
        <v>414</v>
      </c>
      <c r="C1" s="476"/>
      <c r="D1" s="53" t="s">
        <v>5</v>
      </c>
      <c r="E1" s="476"/>
      <c r="F1" s="476"/>
      <c r="G1" s="813" t="s">
        <v>1555</v>
      </c>
      <c r="H1" s="814"/>
      <c r="I1" s="815"/>
      <c r="J1" s="813" t="s">
        <v>1556</v>
      </c>
      <c r="K1" s="814"/>
      <c r="L1" s="815"/>
      <c r="M1" s="810" t="s">
        <v>9</v>
      </c>
      <c r="N1" s="810" t="s">
        <v>10</v>
      </c>
      <c r="O1" s="810" t="s">
        <v>11</v>
      </c>
      <c r="P1" s="810" t="s">
        <v>12</v>
      </c>
    </row>
    <row r="2" spans="1:17" ht="18.75" x14ac:dyDescent="0.2">
      <c r="A2" s="50" t="s">
        <v>1</v>
      </c>
      <c r="B2" s="878"/>
      <c r="C2" s="401"/>
      <c r="D2" s="54" t="s">
        <v>65</v>
      </c>
      <c r="E2" s="401"/>
      <c r="F2" s="401"/>
      <c r="G2" s="816"/>
      <c r="H2" s="817"/>
      <c r="I2" s="818"/>
      <c r="J2" s="816"/>
      <c r="K2" s="817"/>
      <c r="L2" s="818"/>
      <c r="M2" s="811"/>
      <c r="N2" s="811"/>
      <c r="O2" s="811"/>
      <c r="P2" s="811"/>
    </row>
    <row r="3" spans="1:17" ht="18.75" x14ac:dyDescent="0.2">
      <c r="A3" s="50" t="s">
        <v>2</v>
      </c>
      <c r="B3" s="878"/>
      <c r="C3" s="401"/>
      <c r="D3" s="54" t="s">
        <v>66</v>
      </c>
      <c r="E3" s="401"/>
      <c r="F3" s="401"/>
      <c r="G3" s="816"/>
      <c r="H3" s="817"/>
      <c r="I3" s="818"/>
      <c r="J3" s="816"/>
      <c r="K3" s="817"/>
      <c r="L3" s="818"/>
      <c r="M3" s="811"/>
      <c r="N3" s="811"/>
      <c r="O3" s="811"/>
      <c r="P3" s="811"/>
    </row>
    <row r="4" spans="1:17" ht="18.75" x14ac:dyDescent="0.2">
      <c r="A4" s="50" t="s">
        <v>64</v>
      </c>
      <c r="B4" s="878"/>
      <c r="C4" s="401"/>
      <c r="D4" s="55"/>
      <c r="E4" s="401"/>
      <c r="F4" s="401"/>
      <c r="G4" s="816"/>
      <c r="H4" s="817"/>
      <c r="I4" s="818"/>
      <c r="J4" s="816"/>
      <c r="K4" s="817"/>
      <c r="L4" s="818"/>
      <c r="M4" s="811"/>
      <c r="N4" s="811"/>
      <c r="O4" s="811"/>
      <c r="P4" s="811"/>
    </row>
    <row r="5" spans="1:17" ht="19.5" thickBot="1" x14ac:dyDescent="0.25">
      <c r="A5" s="51" t="s">
        <v>4</v>
      </c>
      <c r="B5" s="879"/>
      <c r="C5" s="405"/>
      <c r="D5" s="56"/>
      <c r="E5" s="405"/>
      <c r="F5" s="405"/>
      <c r="G5" s="819"/>
      <c r="H5" s="820"/>
      <c r="I5" s="821"/>
      <c r="J5" s="819"/>
      <c r="K5" s="820"/>
      <c r="L5" s="821"/>
      <c r="M5" s="812"/>
      <c r="N5" s="812"/>
      <c r="O5" s="812"/>
      <c r="P5" s="812"/>
    </row>
    <row r="6" spans="1:17" ht="54.75" thickBot="1" x14ac:dyDescent="0.25">
      <c r="A6" s="193">
        <v>43933</v>
      </c>
      <c r="B6" s="791" t="s">
        <v>415</v>
      </c>
      <c r="C6" s="387" t="s">
        <v>1436</v>
      </c>
      <c r="D6" s="124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66" t="str">
        <f>'Данные по ТП'!C93</f>
        <v>ТМ-400/10</v>
      </c>
      <c r="N6" s="126" t="s">
        <v>1352</v>
      </c>
      <c r="O6" s="125" t="s">
        <v>5</v>
      </c>
      <c r="P6" s="127">
        <f>'Данные по ТП'!F93</f>
        <v>40697</v>
      </c>
    </row>
    <row r="7" spans="1:17" ht="19.5" thickBot="1" x14ac:dyDescent="0.25">
      <c r="A7" s="794" t="s">
        <v>1628</v>
      </c>
      <c r="B7" s="826"/>
      <c r="C7" s="401">
        <v>1</v>
      </c>
      <c r="D7" s="173" t="s">
        <v>1128</v>
      </c>
      <c r="E7" s="415"/>
      <c r="F7" s="686">
        <f>((O7*1.73*220*0.9)/1000)+((N7*1.73*220*0.9)/1000)+((M7*1.73*220*0.9)/1000)</f>
        <v>0</v>
      </c>
      <c r="G7" s="822"/>
      <c r="H7" s="822"/>
      <c r="I7" s="822"/>
      <c r="J7" s="822"/>
      <c r="K7" s="822"/>
      <c r="L7" s="822"/>
      <c r="M7" s="202"/>
      <c r="N7" s="202"/>
      <c r="O7" s="202"/>
      <c r="P7" s="202"/>
    </row>
    <row r="8" spans="1:17" ht="22.5" customHeight="1" thickBot="1" x14ac:dyDescent="0.25">
      <c r="A8" s="853"/>
      <c r="B8" s="826"/>
      <c r="C8" s="401">
        <v>2</v>
      </c>
      <c r="D8" s="173" t="s">
        <v>1180</v>
      </c>
      <c r="E8" s="415"/>
      <c r="F8" s="686">
        <f t="shared" ref="F8:F14" si="0">((O8*1.73*220*0.9)/1000)+((N8*1.73*220*0.9)/1000)+((M8*1.73*220*0.9)/1000)</f>
        <v>110.29787999999999</v>
      </c>
      <c r="G8" s="823"/>
      <c r="H8" s="823"/>
      <c r="I8" s="823"/>
      <c r="J8" s="823"/>
      <c r="K8" s="823"/>
      <c r="L8" s="823"/>
      <c r="M8" s="202">
        <v>100</v>
      </c>
      <c r="N8" s="202">
        <v>115</v>
      </c>
      <c r="O8" s="202">
        <v>107</v>
      </c>
      <c r="P8" s="202">
        <v>13</v>
      </c>
    </row>
    <row r="9" spans="1:17" ht="19.5" thickBot="1" x14ac:dyDescent="0.25">
      <c r="A9" s="853"/>
      <c r="B9" s="826"/>
      <c r="C9" s="401">
        <v>3</v>
      </c>
      <c r="D9" s="173" t="s">
        <v>846</v>
      </c>
      <c r="E9" s="415"/>
      <c r="F9" s="686">
        <f t="shared" si="0"/>
        <v>0</v>
      </c>
      <c r="G9" s="686"/>
      <c r="H9" s="686"/>
      <c r="I9" s="686"/>
      <c r="J9" s="686"/>
      <c r="K9" s="686"/>
      <c r="L9" s="686"/>
      <c r="M9" s="202"/>
      <c r="N9" s="202"/>
      <c r="O9" s="202"/>
      <c r="P9" s="202"/>
    </row>
    <row r="10" spans="1:17" ht="19.5" thickBot="1" x14ac:dyDescent="0.25">
      <c r="A10" s="853"/>
      <c r="B10" s="826"/>
      <c r="C10" s="401">
        <v>4</v>
      </c>
      <c r="D10" s="173" t="s">
        <v>847</v>
      </c>
      <c r="E10" s="477"/>
      <c r="F10" s="721">
        <f t="shared" si="0"/>
        <v>0</v>
      </c>
      <c r="G10" s="721"/>
      <c r="H10" s="721"/>
      <c r="I10" s="721"/>
      <c r="J10" s="721"/>
      <c r="K10" s="721"/>
      <c r="L10" s="721"/>
      <c r="M10" s="201"/>
      <c r="N10" s="201"/>
      <c r="O10" s="201"/>
      <c r="P10" s="201"/>
    </row>
    <row r="11" spans="1:17" ht="19.5" thickBot="1" x14ac:dyDescent="0.3">
      <c r="A11" s="853"/>
      <c r="B11" s="826"/>
      <c r="C11" s="455">
        <v>5</v>
      </c>
      <c r="D11" s="218" t="s">
        <v>1126</v>
      </c>
      <c r="E11" s="417"/>
      <c r="F11" s="724">
        <f t="shared" si="0"/>
        <v>0</v>
      </c>
      <c r="G11" s="724"/>
      <c r="H11" s="724"/>
      <c r="I11" s="724"/>
      <c r="J11" s="724"/>
      <c r="K11" s="724"/>
      <c r="L11" s="724"/>
      <c r="M11" s="219"/>
      <c r="N11" s="220"/>
      <c r="O11" s="220"/>
      <c r="P11" s="220"/>
    </row>
    <row r="12" spans="1:17" ht="19.5" thickBot="1" x14ac:dyDescent="0.25">
      <c r="A12" s="853"/>
      <c r="B12" s="826"/>
      <c r="C12" s="401">
        <v>6</v>
      </c>
      <c r="D12" s="173" t="s">
        <v>1181</v>
      </c>
      <c r="E12" s="415"/>
      <c r="F12" s="686">
        <f t="shared" si="0"/>
        <v>7.8784200000000002</v>
      </c>
      <c r="G12" s="686"/>
      <c r="H12" s="686"/>
      <c r="I12" s="686"/>
      <c r="J12" s="686"/>
      <c r="K12" s="686"/>
      <c r="L12" s="686"/>
      <c r="M12" s="202">
        <v>0</v>
      </c>
      <c r="N12" s="202">
        <v>15</v>
      </c>
      <c r="O12" s="202">
        <v>8</v>
      </c>
      <c r="P12" s="202">
        <v>7</v>
      </c>
    </row>
    <row r="13" spans="1:17" ht="19.5" thickBot="1" x14ac:dyDescent="0.25">
      <c r="A13" s="853"/>
      <c r="B13" s="826"/>
      <c r="C13" s="401">
        <v>7</v>
      </c>
      <c r="D13" s="173" t="s">
        <v>1182</v>
      </c>
      <c r="E13" s="415"/>
      <c r="F13" s="686">
        <f t="shared" si="0"/>
        <v>0</v>
      </c>
      <c r="G13" s="686"/>
      <c r="H13" s="686"/>
      <c r="I13" s="686"/>
      <c r="J13" s="686"/>
      <c r="K13" s="686"/>
      <c r="L13" s="686"/>
      <c r="M13" s="202"/>
      <c r="N13" s="202"/>
      <c r="O13" s="202"/>
      <c r="P13" s="202"/>
    </row>
    <row r="14" spans="1:17" ht="19.5" thickBot="1" x14ac:dyDescent="0.25">
      <c r="A14" s="853"/>
      <c r="B14" s="826"/>
      <c r="C14" s="401">
        <v>8</v>
      </c>
      <c r="D14" s="173" t="s">
        <v>1065</v>
      </c>
      <c r="E14" s="415"/>
      <c r="F14" s="686">
        <f t="shared" si="0"/>
        <v>0</v>
      </c>
      <c r="G14" s="686"/>
      <c r="H14" s="686"/>
      <c r="I14" s="686"/>
      <c r="J14" s="686"/>
      <c r="K14" s="686"/>
      <c r="L14" s="686"/>
      <c r="M14" s="202"/>
      <c r="N14" s="202"/>
      <c r="O14" s="202"/>
      <c r="P14" s="202"/>
    </row>
    <row r="15" spans="1:17" ht="18.75" thickBot="1" x14ac:dyDescent="0.25">
      <c r="A15" s="853"/>
      <c r="B15" s="826"/>
      <c r="C15" s="401"/>
      <c r="D15" s="3" t="s">
        <v>1314</v>
      </c>
      <c r="E15" s="393"/>
      <c r="F15" s="686"/>
      <c r="G15" s="686"/>
      <c r="H15" s="686"/>
      <c r="I15" s="686"/>
      <c r="J15" s="686"/>
      <c r="K15" s="686"/>
      <c r="L15" s="686"/>
      <c r="M15" s="6">
        <f>SUM(M8:M14)</f>
        <v>100</v>
      </c>
      <c r="N15" s="6">
        <f>SUM(N8:N14)</f>
        <v>130</v>
      </c>
      <c r="O15" s="6">
        <f>SUM(O8:O14)</f>
        <v>115</v>
      </c>
      <c r="P15" s="6">
        <f>SUM(P8:P14)</f>
        <v>20</v>
      </c>
    </row>
    <row r="16" spans="1:17" ht="19.5" thickBot="1" x14ac:dyDescent="0.25">
      <c r="A16" s="853"/>
      <c r="B16" s="826"/>
      <c r="C16" s="401"/>
      <c r="D16" s="3" t="s">
        <v>1315</v>
      </c>
      <c r="E16" s="393"/>
      <c r="F16" s="686"/>
      <c r="G16" s="686"/>
      <c r="H16" s="686"/>
      <c r="I16" s="686"/>
      <c r="J16" s="686"/>
      <c r="K16" s="686"/>
      <c r="L16" s="686"/>
      <c r="M16" s="135">
        <f t="shared" ref="M16:O16" si="1">(M15*1.73*220*0.9)/1000</f>
        <v>34.253999999999998</v>
      </c>
      <c r="N16" s="135">
        <f t="shared" si="1"/>
        <v>44.530200000000008</v>
      </c>
      <c r="O16" s="135">
        <f t="shared" si="1"/>
        <v>39.392099999999999</v>
      </c>
      <c r="P16" s="136"/>
      <c r="Q16" s="168"/>
    </row>
    <row r="17" spans="1:17" ht="18.75" thickBot="1" x14ac:dyDescent="0.25">
      <c r="A17" s="853"/>
      <c r="B17" s="826"/>
      <c r="C17" s="401"/>
      <c r="D17" s="3" t="s">
        <v>1316</v>
      </c>
      <c r="E17" s="394"/>
      <c r="F17" s="686"/>
      <c r="G17" s="723"/>
      <c r="H17" s="723"/>
      <c r="I17" s="723"/>
      <c r="J17" s="723"/>
      <c r="K17" s="723"/>
      <c r="L17" s="723"/>
      <c r="M17" s="788">
        <f>(M16+N16+O16)</f>
        <v>118.1763</v>
      </c>
      <c r="N17" s="789"/>
      <c r="O17" s="789"/>
      <c r="P17" s="790"/>
    </row>
    <row r="18" spans="1:17" ht="19.5" thickBot="1" x14ac:dyDescent="0.25">
      <c r="A18" s="853"/>
      <c r="B18" s="826"/>
      <c r="C18" s="404"/>
      <c r="D18" s="830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2"/>
    </row>
    <row r="19" spans="1:17" ht="53.25" customHeight="1" thickBot="1" x14ac:dyDescent="0.25">
      <c r="A19" s="853"/>
      <c r="B19" s="826"/>
      <c r="C19" s="387" t="s">
        <v>1436</v>
      </c>
      <c r="D19" s="124" t="s">
        <v>1327</v>
      </c>
      <c r="E19" s="390" t="s">
        <v>1435</v>
      </c>
      <c r="F19" s="499" t="s">
        <v>1511</v>
      </c>
      <c r="G19" s="499" t="s">
        <v>1557</v>
      </c>
      <c r="H19" s="720" t="s">
        <v>1558</v>
      </c>
      <c r="I19" s="499" t="s">
        <v>1559</v>
      </c>
      <c r="J19" s="720" t="s">
        <v>1446</v>
      </c>
      <c r="K19" s="499" t="s">
        <v>1560</v>
      </c>
      <c r="L19" s="499" t="s">
        <v>1561</v>
      </c>
      <c r="M19" s="166" t="str">
        <f>'Данные по ТП'!C94</f>
        <v>ТМ-400/10</v>
      </c>
      <c r="N19" s="126" t="s">
        <v>1352</v>
      </c>
      <c r="O19" s="125" t="s">
        <v>5</v>
      </c>
      <c r="P19" s="127">
        <f>'Данные по ТП'!F94</f>
        <v>13900</v>
      </c>
    </row>
    <row r="20" spans="1:17" ht="19.5" thickBot="1" x14ac:dyDescent="0.25">
      <c r="A20" s="853"/>
      <c r="B20" s="826"/>
      <c r="C20" s="401">
        <v>9</v>
      </c>
      <c r="D20" s="173" t="s">
        <v>916</v>
      </c>
      <c r="E20" s="415"/>
      <c r="F20" s="686">
        <f>((O20*1.73*220*0.9)/1000)+((N20*1.73*220*0.9)/1000)+((M20*1.73*220*0.9)/1000)</f>
        <v>0</v>
      </c>
      <c r="G20" s="822">
        <v>235</v>
      </c>
      <c r="H20" s="822">
        <v>230</v>
      </c>
      <c r="I20" s="822">
        <v>230</v>
      </c>
      <c r="J20" s="822">
        <v>402</v>
      </c>
      <c r="K20" s="822">
        <v>404</v>
      </c>
      <c r="L20" s="822">
        <v>403</v>
      </c>
      <c r="M20" s="202"/>
      <c r="N20" s="202"/>
      <c r="O20" s="202"/>
      <c r="P20" s="202"/>
    </row>
    <row r="21" spans="1:17" ht="19.5" thickBot="1" x14ac:dyDescent="0.25">
      <c r="A21" s="853"/>
      <c r="B21" s="826"/>
      <c r="C21" s="401">
        <v>10</v>
      </c>
      <c r="D21" s="173" t="s">
        <v>1183</v>
      </c>
      <c r="E21" s="415"/>
      <c r="F21" s="686">
        <f t="shared" ref="F21:F27" si="2">((O21*1.73*220*0.9)/1000)+((N21*1.73*220*0.9)/1000)+((M21*1.73*220*0.9)/1000)</f>
        <v>5.4806400000000002</v>
      </c>
      <c r="G21" s="823"/>
      <c r="H21" s="823"/>
      <c r="I21" s="823"/>
      <c r="J21" s="823"/>
      <c r="K21" s="823"/>
      <c r="L21" s="823"/>
      <c r="M21" s="202">
        <v>0</v>
      </c>
      <c r="N21" s="202">
        <v>1</v>
      </c>
      <c r="O21" s="202">
        <v>15</v>
      </c>
      <c r="P21" s="202">
        <v>6</v>
      </c>
    </row>
    <row r="22" spans="1:17" ht="19.5" thickBot="1" x14ac:dyDescent="0.25">
      <c r="A22" s="853"/>
      <c r="B22" s="826"/>
      <c r="C22" s="401">
        <v>11</v>
      </c>
      <c r="D22" s="173" t="s">
        <v>1110</v>
      </c>
      <c r="E22" s="415"/>
      <c r="F22" s="686">
        <f t="shared" si="2"/>
        <v>0</v>
      </c>
      <c r="G22" s="686"/>
      <c r="H22" s="686"/>
      <c r="I22" s="686"/>
      <c r="J22" s="686"/>
      <c r="K22" s="686"/>
      <c r="L22" s="686"/>
      <c r="M22" s="202"/>
      <c r="N22" s="202"/>
      <c r="O22" s="202"/>
      <c r="P22" s="202"/>
    </row>
    <row r="23" spans="1:17" ht="19.5" thickBot="1" x14ac:dyDescent="0.25">
      <c r="A23" s="853"/>
      <c r="B23" s="826"/>
      <c r="C23" s="401">
        <v>12</v>
      </c>
      <c r="D23" s="173" t="s">
        <v>1111</v>
      </c>
      <c r="E23" s="415"/>
      <c r="F23" s="686">
        <f t="shared" si="2"/>
        <v>0</v>
      </c>
      <c r="G23" s="686"/>
      <c r="H23" s="686"/>
      <c r="I23" s="686"/>
      <c r="J23" s="686"/>
      <c r="K23" s="686"/>
      <c r="L23" s="686"/>
      <c r="M23" s="202"/>
      <c r="N23" s="202"/>
      <c r="O23" s="202"/>
      <c r="P23" s="202"/>
    </row>
    <row r="24" spans="1:17" ht="19.5" thickBot="1" x14ac:dyDescent="0.25">
      <c r="A24" s="853"/>
      <c r="B24" s="826"/>
      <c r="C24" s="401">
        <v>13</v>
      </c>
      <c r="D24" s="173" t="s">
        <v>1184</v>
      </c>
      <c r="E24" s="415"/>
      <c r="F24" s="686">
        <f t="shared" si="2"/>
        <v>0</v>
      </c>
      <c r="G24" s="686"/>
      <c r="H24" s="686"/>
      <c r="I24" s="686"/>
      <c r="J24" s="686"/>
      <c r="K24" s="686"/>
      <c r="L24" s="686"/>
      <c r="M24" s="202"/>
      <c r="N24" s="202"/>
      <c r="O24" s="202"/>
      <c r="P24" s="202"/>
    </row>
    <row r="25" spans="1:17" ht="19.5" thickBot="1" x14ac:dyDescent="0.25">
      <c r="A25" s="853"/>
      <c r="B25" s="826"/>
      <c r="C25" s="401">
        <v>14</v>
      </c>
      <c r="D25" s="173" t="s">
        <v>1185</v>
      </c>
      <c r="E25" s="415"/>
      <c r="F25" s="686">
        <f t="shared" si="2"/>
        <v>0</v>
      </c>
      <c r="G25" s="686"/>
      <c r="H25" s="686"/>
      <c r="I25" s="686"/>
      <c r="J25" s="686"/>
      <c r="K25" s="686"/>
      <c r="L25" s="686"/>
      <c r="M25" s="202"/>
      <c r="N25" s="202"/>
      <c r="O25" s="202"/>
      <c r="P25" s="202"/>
    </row>
    <row r="26" spans="1:17" ht="38.25" thickBot="1" x14ac:dyDescent="0.25">
      <c r="A26" s="853"/>
      <c r="B26" s="826"/>
      <c r="C26" s="401">
        <v>15</v>
      </c>
      <c r="D26" s="173" t="s">
        <v>1186</v>
      </c>
      <c r="E26" s="415"/>
      <c r="F26" s="686">
        <f t="shared" si="2"/>
        <v>0</v>
      </c>
      <c r="G26" s="686"/>
      <c r="H26" s="686"/>
      <c r="I26" s="686"/>
      <c r="J26" s="686"/>
      <c r="K26" s="686"/>
      <c r="L26" s="686"/>
      <c r="M26" s="202">
        <v>0</v>
      </c>
      <c r="N26" s="202">
        <v>0</v>
      </c>
      <c r="O26" s="202">
        <v>0</v>
      </c>
      <c r="P26" s="202">
        <v>0</v>
      </c>
    </row>
    <row r="27" spans="1:17" ht="21.75" customHeight="1" thickBot="1" x14ac:dyDescent="0.3">
      <c r="A27" s="853"/>
      <c r="B27" s="826"/>
      <c r="C27" s="406"/>
      <c r="D27" s="194"/>
      <c r="E27" s="439"/>
      <c r="F27" s="686">
        <f t="shared" si="2"/>
        <v>0</v>
      </c>
      <c r="G27" s="686"/>
      <c r="H27" s="686"/>
      <c r="I27" s="686"/>
      <c r="J27" s="686"/>
      <c r="K27" s="686"/>
      <c r="L27" s="686"/>
      <c r="M27" s="195"/>
      <c r="N27" s="194"/>
      <c r="O27" s="194"/>
      <c r="P27" s="194"/>
    </row>
    <row r="28" spans="1:17" ht="18.75" thickBot="1" x14ac:dyDescent="0.3">
      <c r="A28" s="853"/>
      <c r="B28" s="826"/>
      <c r="C28" s="406"/>
      <c r="D28" s="194"/>
      <c r="E28" s="439"/>
      <c r="F28" s="439"/>
      <c r="G28" s="439"/>
      <c r="H28" s="439"/>
      <c r="I28" s="439"/>
      <c r="J28" s="439"/>
      <c r="K28" s="439"/>
      <c r="L28" s="439"/>
      <c r="M28" s="195"/>
      <c r="N28" s="194"/>
      <c r="O28" s="194"/>
      <c r="P28" s="194"/>
      <c r="Q28" s="168"/>
    </row>
    <row r="29" spans="1:17" ht="18.75" thickBot="1" x14ac:dyDescent="0.25">
      <c r="A29" s="853"/>
      <c r="B29" s="826"/>
      <c r="C29" s="401"/>
      <c r="D29" s="3" t="s">
        <v>1313</v>
      </c>
      <c r="E29" s="393"/>
      <c r="F29" s="393"/>
      <c r="G29" s="393"/>
      <c r="H29" s="393"/>
      <c r="I29" s="393"/>
      <c r="J29" s="393"/>
      <c r="K29" s="393"/>
      <c r="L29" s="393"/>
      <c r="M29" s="6">
        <f>SUM(M21:M26)</f>
        <v>0</v>
      </c>
      <c r="N29" s="6">
        <f>SUM(N21:N26)</f>
        <v>1</v>
      </c>
      <c r="O29" s="6">
        <f>SUM(O21:O26)</f>
        <v>15</v>
      </c>
      <c r="P29" s="6">
        <f>SUM(P21:P26)</f>
        <v>6</v>
      </c>
    </row>
    <row r="30" spans="1:17" ht="19.5" thickBot="1" x14ac:dyDescent="0.25">
      <c r="A30" s="853"/>
      <c r="B30" s="826"/>
      <c r="C30" s="401"/>
      <c r="D30" s="3" t="s">
        <v>1315</v>
      </c>
      <c r="E30" s="393"/>
      <c r="F30" s="393"/>
      <c r="G30" s="393"/>
      <c r="H30" s="393"/>
      <c r="I30" s="393"/>
      <c r="J30" s="393"/>
      <c r="K30" s="393"/>
      <c r="L30" s="393"/>
      <c r="M30" s="135">
        <f t="shared" ref="M30:O30" si="3">(M29*1.73*220*0.9)/1000</f>
        <v>0</v>
      </c>
      <c r="N30" s="135">
        <f t="shared" si="3"/>
        <v>0.34254000000000001</v>
      </c>
      <c r="O30" s="135">
        <f t="shared" si="3"/>
        <v>5.1381000000000006</v>
      </c>
      <c r="P30" s="136"/>
    </row>
    <row r="31" spans="1:17" ht="18.75" thickBot="1" x14ac:dyDescent="0.25">
      <c r="A31" s="853"/>
      <c r="B31" s="826"/>
      <c r="C31" s="401"/>
      <c r="D31" s="3" t="s">
        <v>1317</v>
      </c>
      <c r="E31" s="394"/>
      <c r="F31" s="394"/>
      <c r="G31" s="394"/>
      <c r="H31" s="394"/>
      <c r="I31" s="394"/>
      <c r="J31" s="394"/>
      <c r="K31" s="394"/>
      <c r="L31" s="394"/>
      <c r="M31" s="788">
        <f>(M30+N30+O30)</f>
        <v>5.4806400000000002</v>
      </c>
      <c r="N31" s="789"/>
      <c r="O31" s="789"/>
      <c r="P31" s="790"/>
    </row>
    <row r="32" spans="1:17" ht="19.5" thickBot="1" x14ac:dyDescent="0.25">
      <c r="A32" s="854"/>
      <c r="B32" s="827"/>
      <c r="C32" s="406"/>
      <c r="D32" s="42" t="s">
        <v>59</v>
      </c>
      <c r="E32" s="398"/>
      <c r="F32" s="398"/>
      <c r="G32" s="398"/>
      <c r="H32" s="398"/>
      <c r="I32" s="398"/>
      <c r="J32" s="398"/>
      <c r="K32" s="398"/>
      <c r="L32" s="398"/>
      <c r="M32" s="47">
        <f>M29+M15</f>
        <v>100</v>
      </c>
      <c r="N32" s="47">
        <f>N29+N15</f>
        <v>131</v>
      </c>
      <c r="O32" s="47">
        <f>O29+O15</f>
        <v>130</v>
      </c>
      <c r="P32" s="47">
        <f>P29+P15</f>
        <v>26</v>
      </c>
    </row>
    <row r="33" spans="1:19" ht="42.75" customHeight="1" thickBot="1" x14ac:dyDescent="0.25">
      <c r="A33" s="15"/>
      <c r="B33" s="615"/>
      <c r="C33" s="615"/>
      <c r="D33" s="629" t="str">
        <f>HYPERLINK("#Оглавление!h10","&lt;&lt;&lt;&lt;&lt;")</f>
        <v>&lt;&lt;&lt;&lt;&lt;</v>
      </c>
      <c r="E33" s="617"/>
      <c r="F33" s="674"/>
      <c r="G33" s="674"/>
      <c r="H33" s="674"/>
      <c r="I33" s="674"/>
      <c r="J33" s="674"/>
      <c r="K33" s="674"/>
      <c r="L33" s="674"/>
      <c r="M33" s="617"/>
      <c r="N33" s="617"/>
      <c r="O33" s="617"/>
      <c r="P33" s="617"/>
    </row>
    <row r="34" spans="1:19" ht="54.75" thickBot="1" x14ac:dyDescent="0.25">
      <c r="A34" s="193">
        <v>43933</v>
      </c>
      <c r="B34" s="791" t="s">
        <v>416</v>
      </c>
      <c r="C34" s="387" t="s">
        <v>1436</v>
      </c>
      <c r="D34" s="124" t="s">
        <v>1351</v>
      </c>
      <c r="E34" s="390" t="s">
        <v>1435</v>
      </c>
      <c r="F34" s="499" t="s">
        <v>1511</v>
      </c>
      <c r="G34" s="499" t="s">
        <v>1557</v>
      </c>
      <c r="H34" s="720" t="s">
        <v>1558</v>
      </c>
      <c r="I34" s="499" t="s">
        <v>1559</v>
      </c>
      <c r="J34" s="720" t="s">
        <v>1446</v>
      </c>
      <c r="K34" s="499" t="s">
        <v>1560</v>
      </c>
      <c r="L34" s="499" t="s">
        <v>1561</v>
      </c>
      <c r="M34" s="166" t="str">
        <f>'Данные по ТП'!C95</f>
        <v>ТМ-400/10</v>
      </c>
      <c r="N34" s="126" t="s">
        <v>1352</v>
      </c>
      <c r="O34" s="125" t="s">
        <v>5</v>
      </c>
      <c r="P34" s="127">
        <f>'Данные по ТП'!F95</f>
        <v>9770</v>
      </c>
    </row>
    <row r="35" spans="1:19" ht="19.5" thickBot="1" x14ac:dyDescent="0.25">
      <c r="A35" s="794" t="s">
        <v>1629</v>
      </c>
      <c r="B35" s="826"/>
      <c r="C35" s="401">
        <v>1</v>
      </c>
      <c r="D35" s="173" t="s">
        <v>1187</v>
      </c>
      <c r="E35" s="415"/>
      <c r="F35" s="686">
        <f>((O35*1.73*220*0.9)/1000)+((N35*1.73*220*0.9)/1000)+((M35*1.73*220*0.9)/1000)</f>
        <v>5.8231799999999998</v>
      </c>
      <c r="G35" s="822"/>
      <c r="H35" s="822"/>
      <c r="I35" s="822"/>
      <c r="J35" s="822"/>
      <c r="K35" s="822"/>
      <c r="L35" s="822"/>
      <c r="M35" s="202">
        <v>5</v>
      </c>
      <c r="N35" s="202">
        <v>5</v>
      </c>
      <c r="O35" s="202">
        <v>7</v>
      </c>
      <c r="P35" s="202">
        <v>2</v>
      </c>
    </row>
    <row r="36" spans="1:19" ht="19.5" thickBot="1" x14ac:dyDescent="0.25">
      <c r="A36" s="853"/>
      <c r="B36" s="826"/>
      <c r="C36" s="401">
        <v>2</v>
      </c>
      <c r="D36" s="173" t="s">
        <v>1188</v>
      </c>
      <c r="E36" s="415"/>
      <c r="F36" s="686">
        <f t="shared" ref="F36:F45" si="4">((O36*1.73*220*0.9)/1000)+((N36*1.73*220*0.9)/1000)+((M36*1.73*220*0.9)/1000)</f>
        <v>27.060659999999999</v>
      </c>
      <c r="G36" s="823"/>
      <c r="H36" s="823"/>
      <c r="I36" s="823"/>
      <c r="J36" s="823"/>
      <c r="K36" s="823"/>
      <c r="L36" s="823"/>
      <c r="M36" s="202">
        <v>21</v>
      </c>
      <c r="N36" s="202">
        <v>23</v>
      </c>
      <c r="O36" s="202">
        <v>35</v>
      </c>
      <c r="P36" s="202">
        <v>15</v>
      </c>
      <c r="S36" s="223"/>
    </row>
    <row r="37" spans="1:19" ht="19.5" thickBot="1" x14ac:dyDescent="0.25">
      <c r="A37" s="853"/>
      <c r="B37" s="826"/>
      <c r="C37" s="401">
        <v>3</v>
      </c>
      <c r="D37" s="173" t="s">
        <v>1189</v>
      </c>
      <c r="E37" s="415"/>
      <c r="F37" s="686">
        <f t="shared" si="4"/>
        <v>26.033040000000003</v>
      </c>
      <c r="G37" s="686"/>
      <c r="H37" s="686"/>
      <c r="I37" s="686"/>
      <c r="J37" s="686"/>
      <c r="K37" s="686"/>
      <c r="L37" s="686"/>
      <c r="M37" s="202">
        <v>6</v>
      </c>
      <c r="N37" s="202">
        <v>30</v>
      </c>
      <c r="O37" s="202">
        <v>40</v>
      </c>
      <c r="P37" s="202">
        <v>25</v>
      </c>
    </row>
    <row r="38" spans="1:19" ht="19.5" thickBot="1" x14ac:dyDescent="0.25">
      <c r="A38" s="853"/>
      <c r="B38" s="826"/>
      <c r="C38" s="401">
        <v>4</v>
      </c>
      <c r="D38" s="173" t="s">
        <v>1190</v>
      </c>
      <c r="E38" s="415"/>
      <c r="F38" s="686">
        <f t="shared" si="4"/>
        <v>0</v>
      </c>
      <c r="G38" s="686"/>
      <c r="H38" s="686"/>
      <c r="I38" s="686"/>
      <c r="J38" s="686"/>
      <c r="K38" s="686"/>
      <c r="L38" s="686"/>
      <c r="M38" s="202">
        <v>0</v>
      </c>
      <c r="N38" s="202">
        <v>0</v>
      </c>
      <c r="O38" s="202">
        <v>0</v>
      </c>
      <c r="P38" s="202">
        <v>0</v>
      </c>
    </row>
    <row r="39" spans="1:19" ht="19.5" thickBot="1" x14ac:dyDescent="0.25">
      <c r="A39" s="853"/>
      <c r="B39" s="826"/>
      <c r="C39" s="401">
        <v>5</v>
      </c>
      <c r="D39" s="173" t="s">
        <v>1191</v>
      </c>
      <c r="E39" s="415"/>
      <c r="F39" s="686">
        <f t="shared" si="4"/>
        <v>8.5634999999999994</v>
      </c>
      <c r="G39" s="686"/>
      <c r="H39" s="686"/>
      <c r="I39" s="686"/>
      <c r="J39" s="686"/>
      <c r="K39" s="686"/>
      <c r="L39" s="686"/>
      <c r="M39" s="202">
        <v>0</v>
      </c>
      <c r="N39" s="202">
        <v>0</v>
      </c>
      <c r="O39" s="202">
        <v>25</v>
      </c>
      <c r="P39" s="202">
        <v>8</v>
      </c>
    </row>
    <row r="40" spans="1:19" ht="19.5" thickBot="1" x14ac:dyDescent="0.25">
      <c r="A40" s="853"/>
      <c r="B40" s="826"/>
      <c r="C40" s="401">
        <v>6</v>
      </c>
      <c r="D40" s="173" t="s">
        <v>1192</v>
      </c>
      <c r="E40" s="415"/>
      <c r="F40" s="686">
        <f t="shared" si="4"/>
        <v>36.651780000000002</v>
      </c>
      <c r="G40" s="686"/>
      <c r="H40" s="686"/>
      <c r="I40" s="686"/>
      <c r="J40" s="686"/>
      <c r="K40" s="686"/>
      <c r="L40" s="686"/>
      <c r="M40" s="202">
        <v>37</v>
      </c>
      <c r="N40" s="202">
        <v>30</v>
      </c>
      <c r="O40" s="202">
        <v>40</v>
      </c>
      <c r="P40" s="202">
        <v>8</v>
      </c>
    </row>
    <row r="41" spans="1:19" ht="19.5" thickBot="1" x14ac:dyDescent="0.25">
      <c r="A41" s="853"/>
      <c r="B41" s="826"/>
      <c r="C41" s="401">
        <v>7</v>
      </c>
      <c r="D41" s="173" t="s">
        <v>1193</v>
      </c>
      <c r="E41" s="415"/>
      <c r="F41" s="686">
        <f t="shared" si="4"/>
        <v>11.30382</v>
      </c>
      <c r="G41" s="686"/>
      <c r="H41" s="686"/>
      <c r="I41" s="686"/>
      <c r="J41" s="686"/>
      <c r="K41" s="686"/>
      <c r="L41" s="686"/>
      <c r="M41" s="202">
        <v>8</v>
      </c>
      <c r="N41" s="202">
        <v>19</v>
      </c>
      <c r="O41" s="202">
        <v>6</v>
      </c>
      <c r="P41" s="202">
        <v>10</v>
      </c>
    </row>
    <row r="42" spans="1:19" ht="19.5" thickBot="1" x14ac:dyDescent="0.25">
      <c r="A42" s="853"/>
      <c r="B42" s="826"/>
      <c r="C42" s="401">
        <v>8</v>
      </c>
      <c r="D42" s="173" t="s">
        <v>1194</v>
      </c>
      <c r="E42" s="415"/>
      <c r="F42" s="686">
        <f t="shared" si="4"/>
        <v>0</v>
      </c>
      <c r="G42" s="686"/>
      <c r="H42" s="686"/>
      <c r="I42" s="686"/>
      <c r="J42" s="686"/>
      <c r="K42" s="686"/>
      <c r="L42" s="686"/>
      <c r="M42" s="202">
        <v>0</v>
      </c>
      <c r="N42" s="202">
        <v>0</v>
      </c>
      <c r="O42" s="202">
        <v>0</v>
      </c>
      <c r="P42" s="202">
        <v>0</v>
      </c>
    </row>
    <row r="43" spans="1:19" ht="15" customHeight="1" thickBot="1" x14ac:dyDescent="0.3">
      <c r="A43" s="853"/>
      <c r="B43" s="826"/>
      <c r="C43" s="406"/>
      <c r="D43" s="194"/>
      <c r="E43" s="439"/>
      <c r="F43" s="686">
        <f t="shared" si="4"/>
        <v>0</v>
      </c>
      <c r="G43" s="686"/>
      <c r="H43" s="686"/>
      <c r="I43" s="686"/>
      <c r="J43" s="686"/>
      <c r="K43" s="686"/>
      <c r="L43" s="686"/>
      <c r="M43" s="221"/>
      <c r="N43" s="221"/>
      <c r="O43" s="221"/>
      <c r="P43" s="221"/>
    </row>
    <row r="44" spans="1:19" ht="15" customHeight="1" thickBot="1" x14ac:dyDescent="0.3">
      <c r="A44" s="853"/>
      <c r="B44" s="826"/>
      <c r="C44" s="401"/>
      <c r="D44" s="427"/>
      <c r="E44" s="419"/>
      <c r="F44" s="686">
        <f t="shared" si="4"/>
        <v>0</v>
      </c>
      <c r="G44" s="686"/>
      <c r="H44" s="686"/>
      <c r="I44" s="686"/>
      <c r="J44" s="686"/>
      <c r="K44" s="686"/>
      <c r="L44" s="686"/>
      <c r="M44" s="474"/>
      <c r="N44" s="474"/>
      <c r="O44" s="474"/>
      <c r="P44" s="474"/>
    </row>
    <row r="45" spans="1:19" ht="15" customHeight="1" thickBot="1" x14ac:dyDescent="0.3">
      <c r="A45" s="853"/>
      <c r="B45" s="826"/>
      <c r="C45" s="401"/>
      <c r="D45" s="427"/>
      <c r="E45" s="419"/>
      <c r="F45" s="686">
        <f t="shared" si="4"/>
        <v>0</v>
      </c>
      <c r="G45" s="686"/>
      <c r="H45" s="686"/>
      <c r="I45" s="686"/>
      <c r="J45" s="686"/>
      <c r="K45" s="686"/>
      <c r="L45" s="686"/>
      <c r="M45" s="474"/>
      <c r="N45" s="474"/>
      <c r="O45" s="474"/>
      <c r="P45" s="474"/>
    </row>
    <row r="46" spans="1:19" ht="15" customHeight="1" thickBot="1" x14ac:dyDescent="0.3">
      <c r="A46" s="853"/>
      <c r="B46" s="826"/>
      <c r="C46" s="401"/>
      <c r="D46" s="427"/>
      <c r="E46" s="419"/>
      <c r="F46" s="419"/>
      <c r="G46" s="419"/>
      <c r="H46" s="419"/>
      <c r="I46" s="419"/>
      <c r="J46" s="419"/>
      <c r="K46" s="419"/>
      <c r="L46" s="419"/>
      <c r="M46" s="474"/>
      <c r="N46" s="474"/>
      <c r="O46" s="474"/>
      <c r="P46" s="474"/>
    </row>
    <row r="47" spans="1:19" ht="18.75" thickBot="1" x14ac:dyDescent="0.25">
      <c r="A47" s="853"/>
      <c r="B47" s="826"/>
      <c r="C47" s="401"/>
      <c r="D47" s="3" t="s">
        <v>1314</v>
      </c>
      <c r="E47" s="393"/>
      <c r="F47" s="393"/>
      <c r="G47" s="393"/>
      <c r="H47" s="393"/>
      <c r="I47" s="393"/>
      <c r="J47" s="393"/>
      <c r="K47" s="393"/>
      <c r="L47" s="393"/>
      <c r="M47" s="6">
        <f>SUM(M35:M43)</f>
        <v>77</v>
      </c>
      <c r="N47" s="6">
        <f>SUM(N35:N43)</f>
        <v>107</v>
      </c>
      <c r="O47" s="6">
        <f>SUM(O35:O43)</f>
        <v>153</v>
      </c>
      <c r="P47" s="6">
        <f>SUM(P35:P43)</f>
        <v>68</v>
      </c>
      <c r="Q47" s="168"/>
    </row>
    <row r="48" spans="1:19" ht="19.5" thickBot="1" x14ac:dyDescent="0.25">
      <c r="A48" s="853"/>
      <c r="B48" s="826"/>
      <c r="C48" s="401"/>
      <c r="D48" s="3" t="s">
        <v>1315</v>
      </c>
      <c r="E48" s="393"/>
      <c r="F48" s="393"/>
      <c r="G48" s="393"/>
      <c r="H48" s="393"/>
      <c r="I48" s="393"/>
      <c r="J48" s="393"/>
      <c r="K48" s="393"/>
      <c r="L48" s="393"/>
      <c r="M48" s="135">
        <f t="shared" ref="M48:O48" si="5">(M47*1.73*220*0.9)/1000</f>
        <v>26.375580000000003</v>
      </c>
      <c r="N48" s="135">
        <f t="shared" si="5"/>
        <v>36.651780000000002</v>
      </c>
      <c r="O48" s="135">
        <f t="shared" si="5"/>
        <v>52.408619999999999</v>
      </c>
      <c r="P48" s="136"/>
    </row>
    <row r="49" spans="1:17" ht="18.75" thickBot="1" x14ac:dyDescent="0.25">
      <c r="A49" s="853"/>
      <c r="B49" s="826"/>
      <c r="C49" s="401"/>
      <c r="D49" s="3" t="s">
        <v>1316</v>
      </c>
      <c r="E49" s="394"/>
      <c r="F49" s="394"/>
      <c r="G49" s="394"/>
      <c r="H49" s="394"/>
      <c r="I49" s="394"/>
      <c r="J49" s="394"/>
      <c r="K49" s="394"/>
      <c r="L49" s="394"/>
      <c r="M49" s="788">
        <f>(M48+N48+O48)</f>
        <v>115.43598</v>
      </c>
      <c r="N49" s="789"/>
      <c r="O49" s="789"/>
      <c r="P49" s="790"/>
    </row>
    <row r="50" spans="1:17" ht="19.5" thickBot="1" x14ac:dyDescent="0.25">
      <c r="A50" s="853"/>
      <c r="B50" s="826"/>
      <c r="C50" s="404"/>
      <c r="D50" s="830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2"/>
    </row>
    <row r="51" spans="1:17" ht="54.75" thickBot="1" x14ac:dyDescent="0.25">
      <c r="A51" s="853"/>
      <c r="B51" s="826"/>
      <c r="C51" s="387" t="s">
        <v>1436</v>
      </c>
      <c r="D51" s="124" t="s">
        <v>1327</v>
      </c>
      <c r="E51" s="390" t="s">
        <v>1435</v>
      </c>
      <c r="F51" s="499" t="s">
        <v>1511</v>
      </c>
      <c r="G51" s="499" t="s">
        <v>1557</v>
      </c>
      <c r="H51" s="720" t="s">
        <v>1558</v>
      </c>
      <c r="I51" s="499" t="s">
        <v>1559</v>
      </c>
      <c r="J51" s="720" t="s">
        <v>1446</v>
      </c>
      <c r="K51" s="499" t="s">
        <v>1560</v>
      </c>
      <c r="L51" s="499" t="s">
        <v>1561</v>
      </c>
      <c r="M51" s="166" t="str">
        <f>'Данные по ТП'!C96</f>
        <v>ТМ-400/10</v>
      </c>
      <c r="N51" s="126" t="s">
        <v>1352</v>
      </c>
      <c r="O51" s="125" t="s">
        <v>5</v>
      </c>
      <c r="P51" s="127">
        <f>'Данные по ТП'!F96</f>
        <v>10968</v>
      </c>
    </row>
    <row r="52" spans="1:17" ht="19.5" thickBot="1" x14ac:dyDescent="0.25">
      <c r="A52" s="853"/>
      <c r="B52" s="826"/>
      <c r="C52" s="401">
        <v>9</v>
      </c>
      <c r="D52" s="173" t="s">
        <v>1195</v>
      </c>
      <c r="E52" s="415"/>
      <c r="F52" s="686">
        <f>((O52*1.73*220*0.9)/1000)+((N52*1.73*220*0.9)/1000)+((M52*1.73*220*0.9)/1000)</f>
        <v>0</v>
      </c>
      <c r="G52" s="822">
        <v>231</v>
      </c>
      <c r="H52" s="822">
        <v>228</v>
      </c>
      <c r="I52" s="822">
        <v>226</v>
      </c>
      <c r="J52" s="822">
        <v>395</v>
      </c>
      <c r="K52" s="822">
        <v>393</v>
      </c>
      <c r="L52" s="822">
        <v>395</v>
      </c>
      <c r="M52" s="202">
        <v>0</v>
      </c>
      <c r="N52" s="202">
        <v>0</v>
      </c>
      <c r="O52" s="202">
        <v>0</v>
      </c>
      <c r="P52" s="202">
        <v>0</v>
      </c>
    </row>
    <row r="53" spans="1:17" ht="19.5" thickBot="1" x14ac:dyDescent="0.25">
      <c r="A53" s="853"/>
      <c r="B53" s="826"/>
      <c r="C53" s="401">
        <v>10</v>
      </c>
      <c r="D53" s="173" t="s">
        <v>1196</v>
      </c>
      <c r="E53" s="415"/>
      <c r="F53" s="686">
        <f t="shared" ref="F53:F62" si="6">((O53*1.73*220*0.9)/1000)+((N53*1.73*220*0.9)/1000)+((M53*1.73*220*0.9)/1000)</f>
        <v>0</v>
      </c>
      <c r="G53" s="823"/>
      <c r="H53" s="823"/>
      <c r="I53" s="823"/>
      <c r="J53" s="823"/>
      <c r="K53" s="823"/>
      <c r="L53" s="823"/>
      <c r="M53" s="202">
        <v>0</v>
      </c>
      <c r="N53" s="202">
        <v>0</v>
      </c>
      <c r="O53" s="202">
        <v>0</v>
      </c>
      <c r="P53" s="202">
        <v>0</v>
      </c>
    </row>
    <row r="54" spans="1:17" ht="19.5" thickBot="1" x14ac:dyDescent="0.25">
      <c r="A54" s="853"/>
      <c r="B54" s="826"/>
      <c r="C54" s="401">
        <v>11</v>
      </c>
      <c r="D54" s="173" t="s">
        <v>1197</v>
      </c>
      <c r="E54" s="415"/>
      <c r="F54" s="686">
        <f t="shared" si="6"/>
        <v>0</v>
      </c>
      <c r="G54" s="686"/>
      <c r="H54" s="686"/>
      <c r="I54" s="686"/>
      <c r="J54" s="686"/>
      <c r="K54" s="686"/>
      <c r="L54" s="686"/>
      <c r="M54" s="202">
        <v>0</v>
      </c>
      <c r="N54" s="202">
        <v>0</v>
      </c>
      <c r="O54" s="202">
        <v>0</v>
      </c>
      <c r="P54" s="202">
        <v>0</v>
      </c>
    </row>
    <row r="55" spans="1:17" ht="19.5" thickBot="1" x14ac:dyDescent="0.25">
      <c r="A55" s="853"/>
      <c r="B55" s="826"/>
      <c r="C55" s="401">
        <v>12</v>
      </c>
      <c r="D55" s="173" t="s">
        <v>1198</v>
      </c>
      <c r="E55" s="415"/>
      <c r="F55" s="686">
        <f t="shared" si="6"/>
        <v>43.502580000000002</v>
      </c>
      <c r="G55" s="686"/>
      <c r="H55" s="686"/>
      <c r="I55" s="686"/>
      <c r="J55" s="686"/>
      <c r="K55" s="686"/>
      <c r="L55" s="686"/>
      <c r="M55" s="202">
        <v>30</v>
      </c>
      <c r="N55" s="202">
        <v>55</v>
      </c>
      <c r="O55" s="202">
        <v>42</v>
      </c>
      <c r="P55" s="202">
        <v>15</v>
      </c>
    </row>
    <row r="56" spans="1:17" ht="19.5" thickBot="1" x14ac:dyDescent="0.25">
      <c r="A56" s="853"/>
      <c r="B56" s="826"/>
      <c r="C56" s="401">
        <v>13</v>
      </c>
      <c r="D56" s="173" t="s">
        <v>1199</v>
      </c>
      <c r="E56" s="415"/>
      <c r="F56" s="686">
        <f t="shared" si="6"/>
        <v>0</v>
      </c>
      <c r="G56" s="686"/>
      <c r="H56" s="686"/>
      <c r="I56" s="686"/>
      <c r="J56" s="686"/>
      <c r="K56" s="686"/>
      <c r="L56" s="686"/>
      <c r="M56" s="202">
        <v>0</v>
      </c>
      <c r="N56" s="202">
        <v>0</v>
      </c>
      <c r="O56" s="202">
        <v>0</v>
      </c>
      <c r="P56" s="202">
        <v>0</v>
      </c>
    </row>
    <row r="57" spans="1:17" ht="19.5" thickBot="1" x14ac:dyDescent="0.25">
      <c r="A57" s="853"/>
      <c r="B57" s="826"/>
      <c r="C57" s="401">
        <v>14</v>
      </c>
      <c r="D57" s="173" t="s">
        <v>1200</v>
      </c>
      <c r="E57" s="415"/>
      <c r="F57" s="686">
        <f t="shared" si="6"/>
        <v>0</v>
      </c>
      <c r="G57" s="686"/>
      <c r="H57" s="686"/>
      <c r="I57" s="686"/>
      <c r="J57" s="686"/>
      <c r="K57" s="686"/>
      <c r="L57" s="686"/>
      <c r="M57" s="202">
        <v>0</v>
      </c>
      <c r="N57" s="202">
        <v>0</v>
      </c>
      <c r="O57" s="202">
        <v>0</v>
      </c>
      <c r="P57" s="202">
        <v>0</v>
      </c>
    </row>
    <row r="58" spans="1:17" ht="19.5" thickBot="1" x14ac:dyDescent="0.25">
      <c r="A58" s="853"/>
      <c r="B58" s="826"/>
      <c r="C58" s="401">
        <v>15</v>
      </c>
      <c r="D58" s="173" t="s">
        <v>1201</v>
      </c>
      <c r="E58" s="415"/>
      <c r="F58" s="686">
        <f t="shared" si="6"/>
        <v>31.513680000000001</v>
      </c>
      <c r="G58" s="686"/>
      <c r="H58" s="686"/>
      <c r="I58" s="686"/>
      <c r="J58" s="686"/>
      <c r="K58" s="686"/>
      <c r="L58" s="686"/>
      <c r="M58" s="202">
        <v>40</v>
      </c>
      <c r="N58" s="202">
        <v>22</v>
      </c>
      <c r="O58" s="202">
        <v>30</v>
      </c>
      <c r="P58" s="202">
        <v>14</v>
      </c>
    </row>
    <row r="59" spans="1:17" ht="19.5" thickBot="1" x14ac:dyDescent="0.25">
      <c r="A59" s="853"/>
      <c r="B59" s="826"/>
      <c r="C59" s="401">
        <v>16</v>
      </c>
      <c r="D59" s="173" t="s">
        <v>1202</v>
      </c>
      <c r="E59" s="415"/>
      <c r="F59" s="686">
        <f t="shared" si="6"/>
        <v>0</v>
      </c>
      <c r="G59" s="686"/>
      <c r="H59" s="686"/>
      <c r="I59" s="686"/>
      <c r="J59" s="686"/>
      <c r="K59" s="686"/>
      <c r="L59" s="686"/>
      <c r="M59" s="202">
        <v>0</v>
      </c>
      <c r="N59" s="202">
        <v>0</v>
      </c>
      <c r="O59" s="202">
        <v>0</v>
      </c>
      <c r="P59" s="202">
        <v>0</v>
      </c>
    </row>
    <row r="60" spans="1:17" ht="19.5" thickBot="1" x14ac:dyDescent="0.25">
      <c r="A60" s="853"/>
      <c r="B60" s="826"/>
      <c r="C60" s="401">
        <v>20</v>
      </c>
      <c r="D60" s="173" t="s">
        <v>1203</v>
      </c>
      <c r="E60" s="415"/>
      <c r="F60" s="686">
        <f t="shared" si="6"/>
        <v>43.160039999999995</v>
      </c>
      <c r="G60" s="686"/>
      <c r="H60" s="686"/>
      <c r="I60" s="686"/>
      <c r="J60" s="686"/>
      <c r="K60" s="686"/>
      <c r="L60" s="686"/>
      <c r="M60" s="202">
        <v>70</v>
      </c>
      <c r="N60" s="202">
        <v>38</v>
      </c>
      <c r="O60" s="202">
        <v>18</v>
      </c>
      <c r="P60" s="202">
        <v>22</v>
      </c>
    </row>
    <row r="61" spans="1:17" ht="18.75" customHeight="1" thickBot="1" x14ac:dyDescent="0.3">
      <c r="A61" s="853"/>
      <c r="B61" s="826"/>
      <c r="C61" s="406"/>
      <c r="D61" s="194"/>
      <c r="E61" s="439"/>
      <c r="F61" s="686">
        <f t="shared" si="6"/>
        <v>0</v>
      </c>
      <c r="G61" s="686"/>
      <c r="H61" s="686"/>
      <c r="I61" s="686"/>
      <c r="J61" s="686"/>
      <c r="K61" s="686"/>
      <c r="L61" s="686"/>
      <c r="M61" s="195"/>
      <c r="N61" s="194"/>
      <c r="O61" s="194"/>
      <c r="P61" s="194"/>
    </row>
    <row r="62" spans="1:17" ht="18.75" customHeight="1" thickBot="1" x14ac:dyDescent="0.3">
      <c r="A62" s="853"/>
      <c r="B62" s="826"/>
      <c r="C62" s="406"/>
      <c r="D62" s="194"/>
      <c r="E62" s="439"/>
      <c r="F62" s="686">
        <f t="shared" si="6"/>
        <v>0</v>
      </c>
      <c r="G62" s="686"/>
      <c r="H62" s="686"/>
      <c r="I62" s="686"/>
      <c r="J62" s="686"/>
      <c r="K62" s="686"/>
      <c r="L62" s="686"/>
      <c r="M62" s="195"/>
      <c r="N62" s="194"/>
      <c r="O62" s="194"/>
      <c r="P62" s="194"/>
    </row>
    <row r="63" spans="1:17" ht="18.75" thickBot="1" x14ac:dyDescent="0.3">
      <c r="A63" s="853"/>
      <c r="B63" s="826"/>
      <c r="C63" s="406"/>
      <c r="D63" s="194"/>
      <c r="E63" s="439"/>
      <c r="F63" s="439"/>
      <c r="G63" s="439"/>
      <c r="H63" s="439"/>
      <c r="I63" s="439"/>
      <c r="J63" s="439"/>
      <c r="K63" s="439"/>
      <c r="L63" s="439"/>
      <c r="M63" s="195"/>
      <c r="N63" s="194"/>
      <c r="O63" s="194"/>
      <c r="P63" s="194"/>
      <c r="Q63" s="168"/>
    </row>
    <row r="64" spans="1:17" ht="18.75" thickBot="1" x14ac:dyDescent="0.25">
      <c r="A64" s="853"/>
      <c r="B64" s="826"/>
      <c r="C64" s="401"/>
      <c r="D64" s="3" t="s">
        <v>1313</v>
      </c>
      <c r="E64" s="393"/>
      <c r="F64" s="393"/>
      <c r="G64" s="393"/>
      <c r="H64" s="393"/>
      <c r="I64" s="393"/>
      <c r="J64" s="393"/>
      <c r="K64" s="393"/>
      <c r="L64" s="393"/>
      <c r="M64" s="6">
        <f>SUM(M52:M60)</f>
        <v>140</v>
      </c>
      <c r="N64" s="6">
        <f>SUM(N52:N60)</f>
        <v>115</v>
      </c>
      <c r="O64" s="6">
        <f>SUM(O52:O60)</f>
        <v>90</v>
      </c>
      <c r="P64" s="6">
        <f>SUM(P52:P60)</f>
        <v>51</v>
      </c>
    </row>
    <row r="65" spans="1:18" ht="19.5" thickBot="1" x14ac:dyDescent="0.25">
      <c r="A65" s="853"/>
      <c r="B65" s="826"/>
      <c r="C65" s="401"/>
      <c r="D65" s="3" t="s">
        <v>1315</v>
      </c>
      <c r="E65" s="393"/>
      <c r="F65" s="393"/>
      <c r="G65" s="393"/>
      <c r="H65" s="393"/>
      <c r="I65" s="393"/>
      <c r="J65" s="393"/>
      <c r="K65" s="393"/>
      <c r="L65" s="393"/>
      <c r="M65" s="135">
        <f t="shared" ref="M65:O65" si="7">(M64*1.73*220*0.9)/1000</f>
        <v>47.955599999999997</v>
      </c>
      <c r="N65" s="135">
        <f t="shared" si="7"/>
        <v>39.392099999999999</v>
      </c>
      <c r="O65" s="135">
        <f t="shared" si="7"/>
        <v>30.828600000000002</v>
      </c>
      <c r="P65" s="136"/>
    </row>
    <row r="66" spans="1:18" ht="18.75" thickBot="1" x14ac:dyDescent="0.25">
      <c r="A66" s="853"/>
      <c r="B66" s="826"/>
      <c r="C66" s="401"/>
      <c r="D66" s="3" t="s">
        <v>1317</v>
      </c>
      <c r="E66" s="394"/>
      <c r="F66" s="394"/>
      <c r="G66" s="394"/>
      <c r="H66" s="394"/>
      <c r="I66" s="394"/>
      <c r="J66" s="394"/>
      <c r="K66" s="394"/>
      <c r="L66" s="394"/>
      <c r="M66" s="788">
        <f>(M65+N65+O65)</f>
        <v>118.1763</v>
      </c>
      <c r="N66" s="789"/>
      <c r="O66" s="789"/>
      <c r="P66" s="790"/>
    </row>
    <row r="67" spans="1:18" ht="19.5" thickBot="1" x14ac:dyDescent="0.25">
      <c r="A67" s="854"/>
      <c r="B67" s="827"/>
      <c r="C67" s="406"/>
      <c r="D67" s="42" t="s">
        <v>59</v>
      </c>
      <c r="E67" s="398"/>
      <c r="F67" s="398"/>
      <c r="G67" s="398"/>
      <c r="H67" s="398"/>
      <c r="I67" s="398"/>
      <c r="J67" s="398"/>
      <c r="K67" s="398"/>
      <c r="L67" s="398"/>
      <c r="M67" s="59">
        <f>M64+M47</f>
        <v>217</v>
      </c>
      <c r="N67" s="59">
        <f>N64+N47</f>
        <v>222</v>
      </c>
      <c r="O67" s="59">
        <f>O64+O47</f>
        <v>243</v>
      </c>
      <c r="P67" s="59">
        <f>P64+P47</f>
        <v>119</v>
      </c>
    </row>
    <row r="68" spans="1:18" ht="36.75" customHeight="1" thickBot="1" x14ac:dyDescent="0.25">
      <c r="A68" s="643"/>
      <c r="B68" s="617"/>
      <c r="C68" s="617"/>
      <c r="D68" s="629" t="str">
        <f>HYPERLINK("#Оглавление!h10","&lt;&lt;&lt;&lt;&lt;")</f>
        <v>&lt;&lt;&lt;&lt;&lt;</v>
      </c>
      <c r="E68" s="617"/>
      <c r="F68" s="674"/>
      <c r="G68" s="674"/>
      <c r="H68" s="674"/>
      <c r="I68" s="674"/>
      <c r="J68" s="674"/>
      <c r="K68" s="674"/>
      <c r="L68" s="674"/>
      <c r="M68" s="617"/>
      <c r="N68" s="617"/>
      <c r="O68" s="617"/>
      <c r="P68" s="619"/>
    </row>
    <row r="69" spans="1:18" ht="54.75" thickBot="1" x14ac:dyDescent="0.25">
      <c r="A69" s="193">
        <v>43933</v>
      </c>
      <c r="B69" s="791" t="s">
        <v>417</v>
      </c>
      <c r="C69" s="387" t="s">
        <v>1436</v>
      </c>
      <c r="D69" s="124" t="s">
        <v>1351</v>
      </c>
      <c r="E69" s="390" t="s">
        <v>1435</v>
      </c>
      <c r="F69" s="499" t="s">
        <v>1511</v>
      </c>
      <c r="G69" s="499" t="s">
        <v>1557</v>
      </c>
      <c r="H69" s="720" t="s">
        <v>1558</v>
      </c>
      <c r="I69" s="499" t="s">
        <v>1559</v>
      </c>
      <c r="J69" s="720" t="s">
        <v>1446</v>
      </c>
      <c r="K69" s="499" t="s">
        <v>1560</v>
      </c>
      <c r="L69" s="499" t="s">
        <v>1561</v>
      </c>
      <c r="M69" s="166" t="str">
        <f>'Данные по ТП'!C97</f>
        <v>ТМ-400/10</v>
      </c>
      <c r="N69" s="126" t="s">
        <v>1352</v>
      </c>
      <c r="O69" s="125" t="s">
        <v>5</v>
      </c>
      <c r="P69" s="127">
        <f>'Данные по ТП'!F97</f>
        <v>18128</v>
      </c>
    </row>
    <row r="70" spans="1:18" ht="19.5" thickBot="1" x14ac:dyDescent="0.25">
      <c r="A70" s="794" t="s">
        <v>1630</v>
      </c>
      <c r="B70" s="880"/>
      <c r="C70" s="401">
        <v>1</v>
      </c>
      <c r="D70" s="173" t="s">
        <v>812</v>
      </c>
      <c r="E70" s="415"/>
      <c r="F70" s="686">
        <f>((O70*1.73*220*0.9)/1000)+((N70*1.73*220*0.9)/1000)+((M70*1.73*220*0.9)/1000)</f>
        <v>0</v>
      </c>
      <c r="G70" s="822"/>
      <c r="H70" s="822"/>
      <c r="I70" s="822"/>
      <c r="J70" s="822"/>
      <c r="K70" s="822"/>
      <c r="L70" s="822"/>
      <c r="M70" s="202">
        <v>0</v>
      </c>
      <c r="N70" s="202">
        <v>0</v>
      </c>
      <c r="O70" s="202">
        <v>0</v>
      </c>
      <c r="P70" s="202">
        <v>0</v>
      </c>
    </row>
    <row r="71" spans="1:18" ht="19.5" thickBot="1" x14ac:dyDescent="0.25">
      <c r="A71" s="853"/>
      <c r="B71" s="880"/>
      <c r="C71" s="401">
        <v>2</v>
      </c>
      <c r="D71" s="173"/>
      <c r="E71" s="415"/>
      <c r="F71" s="686">
        <f t="shared" ref="F71:F78" si="8">((O71*1.73*220*0.9)/1000)+((N71*1.73*220*0.9)/1000)+((M71*1.73*220*0.9)/1000)</f>
        <v>0</v>
      </c>
      <c r="G71" s="823"/>
      <c r="H71" s="823"/>
      <c r="I71" s="823"/>
      <c r="J71" s="823"/>
      <c r="K71" s="823"/>
      <c r="L71" s="823"/>
      <c r="M71" s="202"/>
      <c r="N71" s="202"/>
      <c r="O71" s="202"/>
      <c r="P71" s="202"/>
    </row>
    <row r="72" spans="1:18" ht="19.5" thickBot="1" x14ac:dyDescent="0.25">
      <c r="A72" s="853"/>
      <c r="B72" s="880"/>
      <c r="C72" s="401">
        <v>3</v>
      </c>
      <c r="D72" s="173"/>
      <c r="E72" s="415"/>
      <c r="F72" s="686">
        <f t="shared" si="8"/>
        <v>0</v>
      </c>
      <c r="G72" s="686"/>
      <c r="H72" s="686"/>
      <c r="I72" s="686"/>
      <c r="J72" s="686"/>
      <c r="K72" s="686"/>
      <c r="L72" s="686"/>
      <c r="M72" s="202"/>
      <c r="N72" s="202"/>
      <c r="O72" s="202"/>
      <c r="P72" s="202"/>
    </row>
    <row r="73" spans="1:18" ht="19.5" thickBot="1" x14ac:dyDescent="0.25">
      <c r="A73" s="853"/>
      <c r="B73" s="880"/>
      <c r="C73" s="401">
        <v>4</v>
      </c>
      <c r="D73" s="173" t="s">
        <v>1204</v>
      </c>
      <c r="E73" s="415"/>
      <c r="F73" s="686">
        <f t="shared" si="8"/>
        <v>4.4530200000000004</v>
      </c>
      <c r="G73" s="686"/>
      <c r="H73" s="686"/>
      <c r="I73" s="686"/>
      <c r="J73" s="686"/>
      <c r="K73" s="686"/>
      <c r="L73" s="686"/>
      <c r="M73" s="202">
        <v>4</v>
      </c>
      <c r="N73" s="202">
        <v>6</v>
      </c>
      <c r="O73" s="202">
        <v>3</v>
      </c>
      <c r="P73" s="202">
        <v>2</v>
      </c>
      <c r="Q73" s="224"/>
      <c r="R73" s="101"/>
    </row>
    <row r="74" spans="1:18" ht="19.5" thickBot="1" x14ac:dyDescent="0.25">
      <c r="A74" s="853"/>
      <c r="B74" s="880"/>
      <c r="C74" s="401">
        <v>5</v>
      </c>
      <c r="D74" s="173" t="s">
        <v>1205</v>
      </c>
      <c r="E74" s="415"/>
      <c r="F74" s="686">
        <f t="shared" si="8"/>
        <v>0</v>
      </c>
      <c r="G74" s="686"/>
      <c r="H74" s="686"/>
      <c r="I74" s="686"/>
      <c r="J74" s="686"/>
      <c r="K74" s="686"/>
      <c r="L74" s="686"/>
      <c r="M74" s="202">
        <v>0</v>
      </c>
      <c r="N74" s="202">
        <v>0</v>
      </c>
      <c r="O74" s="202">
        <v>0</v>
      </c>
      <c r="P74" s="202">
        <v>0</v>
      </c>
      <c r="Q74" s="225"/>
      <c r="R74" s="101"/>
    </row>
    <row r="75" spans="1:18" ht="19.5" thickBot="1" x14ac:dyDescent="0.25">
      <c r="A75" s="853"/>
      <c r="B75" s="880"/>
      <c r="C75" s="401">
        <v>6</v>
      </c>
      <c r="D75" s="173" t="s">
        <v>1206</v>
      </c>
      <c r="E75" s="415"/>
      <c r="F75" s="686">
        <f t="shared" si="8"/>
        <v>13.359059999999999</v>
      </c>
      <c r="G75" s="686"/>
      <c r="H75" s="686"/>
      <c r="I75" s="686"/>
      <c r="J75" s="686"/>
      <c r="K75" s="686"/>
      <c r="L75" s="686"/>
      <c r="M75" s="202">
        <v>10</v>
      </c>
      <c r="N75" s="202">
        <v>9</v>
      </c>
      <c r="O75" s="202">
        <v>20</v>
      </c>
      <c r="P75" s="202">
        <v>8</v>
      </c>
      <c r="Q75" s="224"/>
      <c r="R75" s="101"/>
    </row>
    <row r="76" spans="1:18" ht="19.5" thickBot="1" x14ac:dyDescent="0.25">
      <c r="A76" s="853"/>
      <c r="B76" s="880"/>
      <c r="C76" s="401">
        <v>7</v>
      </c>
      <c r="D76" s="173"/>
      <c r="E76" s="415"/>
      <c r="F76" s="686">
        <f t="shared" si="8"/>
        <v>0</v>
      </c>
      <c r="G76" s="686"/>
      <c r="H76" s="686"/>
      <c r="I76" s="686"/>
      <c r="J76" s="686"/>
      <c r="K76" s="686"/>
      <c r="L76" s="686"/>
      <c r="M76" s="202"/>
      <c r="N76" s="202"/>
      <c r="O76" s="202"/>
      <c r="P76" s="202"/>
    </row>
    <row r="77" spans="1:18" ht="19.5" thickBot="1" x14ac:dyDescent="0.25">
      <c r="A77" s="853"/>
      <c r="B77" s="880"/>
      <c r="C77" s="401">
        <v>8</v>
      </c>
      <c r="D77" s="173" t="s">
        <v>1207</v>
      </c>
      <c r="E77" s="415"/>
      <c r="F77" s="686">
        <f t="shared" si="8"/>
        <v>35.966699999999996</v>
      </c>
      <c r="G77" s="686"/>
      <c r="H77" s="686"/>
      <c r="I77" s="686"/>
      <c r="J77" s="686"/>
      <c r="K77" s="686"/>
      <c r="L77" s="686"/>
      <c r="M77" s="202">
        <v>8</v>
      </c>
      <c r="N77" s="202">
        <v>33</v>
      </c>
      <c r="O77" s="202">
        <v>64</v>
      </c>
      <c r="P77" s="202">
        <v>22</v>
      </c>
    </row>
    <row r="78" spans="1:18" ht="19.5" customHeight="1" thickBot="1" x14ac:dyDescent="0.3">
      <c r="A78" s="853"/>
      <c r="B78" s="880"/>
      <c r="C78" s="406"/>
      <c r="D78" s="194"/>
      <c r="E78" s="439"/>
      <c r="F78" s="686">
        <f t="shared" si="8"/>
        <v>0</v>
      </c>
      <c r="G78" s="686"/>
      <c r="H78" s="686"/>
      <c r="I78" s="686"/>
      <c r="J78" s="686"/>
      <c r="K78" s="686"/>
      <c r="L78" s="686"/>
      <c r="M78" s="221"/>
      <c r="N78" s="221"/>
      <c r="O78" s="221"/>
      <c r="P78" s="221"/>
    </row>
    <row r="79" spans="1:18" ht="19.5" customHeight="1" thickBot="1" x14ac:dyDescent="0.3">
      <c r="A79" s="853"/>
      <c r="B79" s="880"/>
      <c r="C79" s="401"/>
      <c r="D79" s="427"/>
      <c r="E79" s="419"/>
      <c r="F79" s="419"/>
      <c r="G79" s="419"/>
      <c r="H79" s="419"/>
      <c r="I79" s="419"/>
      <c r="J79" s="419"/>
      <c r="K79" s="419"/>
      <c r="L79" s="419"/>
      <c r="M79" s="474"/>
      <c r="N79" s="474"/>
      <c r="O79" s="474"/>
      <c r="P79" s="474"/>
    </row>
    <row r="80" spans="1:18" ht="19.5" customHeight="1" thickBot="1" x14ac:dyDescent="0.3">
      <c r="A80" s="853"/>
      <c r="B80" s="880"/>
      <c r="C80" s="401"/>
      <c r="D80" s="427"/>
      <c r="E80" s="419"/>
      <c r="F80" s="419"/>
      <c r="G80" s="419"/>
      <c r="H80" s="419"/>
      <c r="I80" s="419"/>
      <c r="J80" s="419"/>
      <c r="K80" s="419"/>
      <c r="L80" s="419"/>
      <c r="M80" s="474"/>
      <c r="N80" s="474"/>
      <c r="O80" s="474"/>
      <c r="P80" s="474"/>
    </row>
    <row r="81" spans="1:17" ht="18.75" thickBot="1" x14ac:dyDescent="0.25">
      <c r="A81" s="853"/>
      <c r="B81" s="880"/>
      <c r="C81" s="401"/>
      <c r="D81" s="3" t="s">
        <v>1314</v>
      </c>
      <c r="E81" s="393"/>
      <c r="F81" s="393"/>
      <c r="G81" s="393"/>
      <c r="H81" s="393"/>
      <c r="I81" s="393"/>
      <c r="J81" s="393"/>
      <c r="K81" s="393"/>
      <c r="L81" s="393"/>
      <c r="M81" s="6">
        <f>SUM(M70:M78)</f>
        <v>22</v>
      </c>
      <c r="N81" s="6">
        <f>SUM(N70:N78)</f>
        <v>48</v>
      </c>
      <c r="O81" s="6">
        <f>SUM(O70:O78)</f>
        <v>87</v>
      </c>
      <c r="P81" s="6">
        <f>SUM(P70:P78)</f>
        <v>32</v>
      </c>
      <c r="Q81" s="168"/>
    </row>
    <row r="82" spans="1:17" ht="19.5" thickBot="1" x14ac:dyDescent="0.25">
      <c r="A82" s="853"/>
      <c r="B82" s="880"/>
      <c r="C82" s="401"/>
      <c r="D82" s="3" t="s">
        <v>1315</v>
      </c>
      <c r="E82" s="393"/>
      <c r="F82" s="393"/>
      <c r="G82" s="393"/>
      <c r="H82" s="393"/>
      <c r="I82" s="393"/>
      <c r="J82" s="393"/>
      <c r="K82" s="393"/>
      <c r="L82" s="393"/>
      <c r="M82" s="135">
        <f t="shared" ref="M82:O82" si="9">(M81*1.73*220*0.9)/1000</f>
        <v>7.5358800000000006</v>
      </c>
      <c r="N82" s="135">
        <f t="shared" si="9"/>
        <v>16.44192</v>
      </c>
      <c r="O82" s="135">
        <f t="shared" si="9"/>
        <v>29.800979999999999</v>
      </c>
      <c r="P82" s="136"/>
    </row>
    <row r="83" spans="1:17" ht="18.75" thickBot="1" x14ac:dyDescent="0.25">
      <c r="A83" s="853"/>
      <c r="B83" s="880"/>
      <c r="C83" s="401"/>
      <c r="D83" s="3" t="s">
        <v>1316</v>
      </c>
      <c r="E83" s="394"/>
      <c r="F83" s="394"/>
      <c r="G83" s="394"/>
      <c r="H83" s="394"/>
      <c r="I83" s="394"/>
      <c r="J83" s="394"/>
      <c r="K83" s="394"/>
      <c r="L83" s="394"/>
      <c r="M83" s="788">
        <f>(M82+N82+O82)</f>
        <v>53.778779999999998</v>
      </c>
      <c r="N83" s="789"/>
      <c r="O83" s="789"/>
      <c r="P83" s="790"/>
    </row>
    <row r="84" spans="1:17" ht="19.5" thickBot="1" x14ac:dyDescent="0.25">
      <c r="A84" s="853"/>
      <c r="B84" s="880"/>
      <c r="C84" s="404"/>
      <c r="D84" s="830"/>
      <c r="E84" s="831"/>
      <c r="F84" s="831"/>
      <c r="G84" s="831"/>
      <c r="H84" s="831"/>
      <c r="I84" s="831"/>
      <c r="J84" s="831"/>
      <c r="K84" s="831"/>
      <c r="L84" s="831"/>
      <c r="M84" s="831"/>
      <c r="N84" s="831"/>
      <c r="O84" s="831"/>
      <c r="P84" s="832"/>
    </row>
    <row r="85" spans="1:17" ht="54.75" thickBot="1" x14ac:dyDescent="0.25">
      <c r="A85" s="853"/>
      <c r="B85" s="880"/>
      <c r="C85" s="387" t="s">
        <v>1436</v>
      </c>
      <c r="D85" s="124" t="s">
        <v>1327</v>
      </c>
      <c r="E85" s="390" t="s">
        <v>1435</v>
      </c>
      <c r="F85" s="499" t="s">
        <v>1511</v>
      </c>
      <c r="G85" s="499" t="s">
        <v>1557</v>
      </c>
      <c r="H85" s="720" t="s">
        <v>1558</v>
      </c>
      <c r="I85" s="499" t="s">
        <v>1559</v>
      </c>
      <c r="J85" s="720" t="s">
        <v>1446</v>
      </c>
      <c r="K85" s="499" t="s">
        <v>1560</v>
      </c>
      <c r="L85" s="499" t="s">
        <v>1561</v>
      </c>
      <c r="M85" s="166" t="str">
        <f>'Данные по ТП'!C98</f>
        <v>ТМ-400/10</v>
      </c>
      <c r="N85" s="126" t="s">
        <v>1352</v>
      </c>
      <c r="O85" s="125" t="s">
        <v>5</v>
      </c>
      <c r="P85" s="127" t="str">
        <f>'Данные по ТП'!F98</f>
        <v>РСКЗ</v>
      </c>
    </row>
    <row r="86" spans="1:17" ht="19.5" thickBot="1" x14ac:dyDescent="0.25">
      <c r="A86" s="853"/>
      <c r="B86" s="880"/>
      <c r="C86" s="401">
        <v>9</v>
      </c>
      <c r="D86" s="173"/>
      <c r="E86" s="415"/>
      <c r="F86" s="686">
        <f>((O86*1.73*220*0.9)/1000)+((N86*1.73*220*0.9)/1000)+((M86*1.73*220*0.9)/1000)</f>
        <v>0</v>
      </c>
      <c r="G86" s="822">
        <v>233</v>
      </c>
      <c r="H86" s="822">
        <v>242</v>
      </c>
      <c r="I86" s="822">
        <v>228</v>
      </c>
      <c r="J86" s="822">
        <v>408</v>
      </c>
      <c r="K86" s="822">
        <v>404</v>
      </c>
      <c r="L86" s="822">
        <v>406</v>
      </c>
      <c r="M86" s="202"/>
      <c r="N86" s="202"/>
      <c r="O86" s="202"/>
      <c r="P86" s="202"/>
    </row>
    <row r="87" spans="1:17" ht="19.5" thickBot="1" x14ac:dyDescent="0.25">
      <c r="A87" s="853"/>
      <c r="B87" s="880"/>
      <c r="C87" s="401">
        <v>10</v>
      </c>
      <c r="D87" s="173" t="s">
        <v>1208</v>
      </c>
      <c r="E87" s="415"/>
      <c r="F87" s="686">
        <f t="shared" ref="F87:F94" si="10">((O87*1.73*220*0.9)/1000)+((N87*1.73*220*0.9)/1000)+((M87*1.73*220*0.9)/1000)</f>
        <v>0</v>
      </c>
      <c r="G87" s="823"/>
      <c r="H87" s="823"/>
      <c r="I87" s="823"/>
      <c r="J87" s="823"/>
      <c r="K87" s="823"/>
      <c r="L87" s="823"/>
      <c r="M87" s="202">
        <v>0</v>
      </c>
      <c r="N87" s="202">
        <v>0</v>
      </c>
      <c r="O87" s="202">
        <v>0</v>
      </c>
      <c r="P87" s="202">
        <v>0</v>
      </c>
    </row>
    <row r="88" spans="1:17" ht="19.5" thickBot="1" x14ac:dyDescent="0.25">
      <c r="A88" s="853"/>
      <c r="B88" s="880"/>
      <c r="C88" s="401">
        <v>11</v>
      </c>
      <c r="D88" s="173"/>
      <c r="E88" s="415"/>
      <c r="F88" s="686">
        <f t="shared" si="10"/>
        <v>0</v>
      </c>
      <c r="G88" s="686"/>
      <c r="H88" s="686"/>
      <c r="I88" s="686"/>
      <c r="J88" s="686"/>
      <c r="K88" s="686"/>
      <c r="L88" s="686"/>
      <c r="M88" s="202"/>
      <c r="N88" s="202"/>
      <c r="O88" s="202"/>
      <c r="P88" s="202"/>
    </row>
    <row r="89" spans="1:17" ht="19.5" thickBot="1" x14ac:dyDescent="0.25">
      <c r="A89" s="853"/>
      <c r="B89" s="880"/>
      <c r="C89" s="401">
        <v>12</v>
      </c>
      <c r="D89" s="173" t="s">
        <v>1632</v>
      </c>
      <c r="E89" s="415"/>
      <c r="F89" s="686">
        <f t="shared" si="10"/>
        <v>0</v>
      </c>
      <c r="G89" s="686"/>
      <c r="H89" s="686"/>
      <c r="I89" s="686"/>
      <c r="J89" s="686"/>
      <c r="K89" s="686"/>
      <c r="L89" s="686"/>
      <c r="M89" s="202">
        <v>0</v>
      </c>
      <c r="N89" s="202">
        <v>0</v>
      </c>
      <c r="O89" s="202">
        <v>0</v>
      </c>
      <c r="P89" s="202">
        <v>0</v>
      </c>
    </row>
    <row r="90" spans="1:17" ht="19.5" thickBot="1" x14ac:dyDescent="0.25">
      <c r="A90" s="853"/>
      <c r="B90" s="880"/>
      <c r="C90" s="401">
        <v>13</v>
      </c>
      <c r="D90" s="173"/>
      <c r="E90" s="415"/>
      <c r="F90" s="686">
        <f t="shared" si="10"/>
        <v>0</v>
      </c>
      <c r="G90" s="686"/>
      <c r="H90" s="686"/>
      <c r="I90" s="686"/>
      <c r="J90" s="686"/>
      <c r="K90" s="686"/>
      <c r="L90" s="686"/>
      <c r="M90" s="202"/>
      <c r="N90" s="202"/>
      <c r="O90" s="202"/>
      <c r="P90" s="202"/>
    </row>
    <row r="91" spans="1:17" ht="19.5" thickBot="1" x14ac:dyDescent="0.25">
      <c r="A91" s="853"/>
      <c r="B91" s="880"/>
      <c r="C91" s="401">
        <v>14</v>
      </c>
      <c r="D91" s="173"/>
      <c r="E91" s="415"/>
      <c r="F91" s="686">
        <f t="shared" si="10"/>
        <v>0</v>
      </c>
      <c r="G91" s="686"/>
      <c r="H91" s="686"/>
      <c r="I91" s="686"/>
      <c r="J91" s="686"/>
      <c r="K91" s="686"/>
      <c r="L91" s="686"/>
      <c r="M91" s="202"/>
      <c r="N91" s="202"/>
      <c r="O91" s="202"/>
      <c r="P91" s="202"/>
    </row>
    <row r="92" spans="1:17" ht="19.5" thickBot="1" x14ac:dyDescent="0.25">
      <c r="A92" s="853"/>
      <c r="B92" s="880"/>
      <c r="C92" s="401">
        <v>15</v>
      </c>
      <c r="D92" s="173" t="s">
        <v>1209</v>
      </c>
      <c r="E92" s="415"/>
      <c r="F92" s="686">
        <f t="shared" si="10"/>
        <v>19.18224</v>
      </c>
      <c r="G92" s="686"/>
      <c r="H92" s="686"/>
      <c r="I92" s="686"/>
      <c r="J92" s="686"/>
      <c r="K92" s="686"/>
      <c r="L92" s="686"/>
      <c r="M92" s="202">
        <v>16</v>
      </c>
      <c r="N92" s="202">
        <v>12</v>
      </c>
      <c r="O92" s="202">
        <v>28</v>
      </c>
      <c r="P92" s="202">
        <v>10</v>
      </c>
    </row>
    <row r="93" spans="1:17" ht="19.5" thickBot="1" x14ac:dyDescent="0.25">
      <c r="A93" s="853"/>
      <c r="B93" s="880"/>
      <c r="C93" s="401">
        <v>16</v>
      </c>
      <c r="D93" s="173" t="s">
        <v>1210</v>
      </c>
      <c r="E93" s="415"/>
      <c r="F93" s="686">
        <f t="shared" si="10"/>
        <v>38.70702</v>
      </c>
      <c r="G93" s="686"/>
      <c r="H93" s="686"/>
      <c r="I93" s="686"/>
      <c r="J93" s="686"/>
      <c r="K93" s="686"/>
      <c r="L93" s="686"/>
      <c r="M93" s="202">
        <v>16</v>
      </c>
      <c r="N93" s="202">
        <v>52</v>
      </c>
      <c r="O93" s="202">
        <v>45</v>
      </c>
      <c r="P93" s="202">
        <v>13</v>
      </c>
    </row>
    <row r="94" spans="1:17" ht="19.5" thickBot="1" x14ac:dyDescent="0.25">
      <c r="A94" s="853"/>
      <c r="B94" s="880"/>
      <c r="C94" s="401"/>
      <c r="D94" s="173"/>
      <c r="E94" s="415"/>
      <c r="F94" s="686">
        <f t="shared" si="10"/>
        <v>0</v>
      </c>
      <c r="G94" s="686"/>
      <c r="H94" s="686"/>
      <c r="I94" s="686"/>
      <c r="J94" s="686"/>
      <c r="K94" s="686"/>
      <c r="L94" s="686"/>
      <c r="M94" s="361"/>
      <c r="N94" s="361"/>
      <c r="O94" s="361"/>
      <c r="P94" s="361"/>
    </row>
    <row r="95" spans="1:17" ht="19.5" thickBot="1" x14ac:dyDescent="0.25">
      <c r="A95" s="853"/>
      <c r="B95" s="880"/>
      <c r="C95" s="401"/>
      <c r="D95" s="173"/>
      <c r="E95" s="415"/>
      <c r="F95" s="415"/>
      <c r="G95" s="415"/>
      <c r="H95" s="415"/>
      <c r="I95" s="415"/>
      <c r="J95" s="415"/>
      <c r="K95" s="415"/>
      <c r="L95" s="415"/>
      <c r="M95" s="361"/>
      <c r="N95" s="361"/>
      <c r="O95" s="361"/>
      <c r="P95" s="361"/>
    </row>
    <row r="96" spans="1:17" ht="19.5" thickBot="1" x14ac:dyDescent="0.25">
      <c r="A96" s="853"/>
      <c r="B96" s="880"/>
      <c r="C96" s="401"/>
      <c r="D96" s="3" t="s">
        <v>1313</v>
      </c>
      <c r="E96" s="393"/>
      <c r="F96" s="393"/>
      <c r="G96" s="393"/>
      <c r="H96" s="393"/>
      <c r="I96" s="393"/>
      <c r="J96" s="393"/>
      <c r="K96" s="393"/>
      <c r="L96" s="393"/>
      <c r="M96" s="11">
        <f>SUM(M86:M93)</f>
        <v>32</v>
      </c>
      <c r="N96" s="11">
        <f>SUM(N86:N93)</f>
        <v>64</v>
      </c>
      <c r="O96" s="11">
        <f>SUM(O86:O93)</f>
        <v>73</v>
      </c>
      <c r="P96" s="11">
        <f>SUM(P86:P93)</f>
        <v>23</v>
      </c>
    </row>
    <row r="97" spans="1:60" ht="19.5" thickBot="1" x14ac:dyDescent="0.25">
      <c r="A97" s="853"/>
      <c r="B97" s="880"/>
      <c r="C97" s="401"/>
      <c r="D97" s="3" t="s">
        <v>1315</v>
      </c>
      <c r="E97" s="393"/>
      <c r="F97" s="393"/>
      <c r="G97" s="393"/>
      <c r="H97" s="393"/>
      <c r="I97" s="393"/>
      <c r="J97" s="393"/>
      <c r="K97" s="393"/>
      <c r="L97" s="393"/>
      <c r="M97" s="135">
        <f t="shared" ref="M97:O97" si="11">(M96*1.73*220*0.9)/1000</f>
        <v>10.96128</v>
      </c>
      <c r="N97" s="135">
        <f t="shared" si="11"/>
        <v>21.922560000000001</v>
      </c>
      <c r="O97" s="135">
        <f t="shared" si="11"/>
        <v>25.005419999999997</v>
      </c>
      <c r="P97" s="136"/>
      <c r="Q97" s="168"/>
    </row>
    <row r="98" spans="1:60" ht="18.75" thickBot="1" x14ac:dyDescent="0.25">
      <c r="A98" s="853"/>
      <c r="B98" s="880"/>
      <c r="C98" s="401"/>
      <c r="D98" s="3" t="s">
        <v>1317</v>
      </c>
      <c r="E98" s="394"/>
      <c r="F98" s="394"/>
      <c r="G98" s="394"/>
      <c r="H98" s="394"/>
      <c r="I98" s="394"/>
      <c r="J98" s="394"/>
      <c r="K98" s="394"/>
      <c r="L98" s="394"/>
      <c r="M98" s="788">
        <f>(M97+N97+O97)</f>
        <v>57.889259999999993</v>
      </c>
      <c r="N98" s="789"/>
      <c r="O98" s="789"/>
      <c r="P98" s="790"/>
    </row>
    <row r="99" spans="1:60" ht="19.5" thickBot="1" x14ac:dyDescent="0.25">
      <c r="A99" s="805"/>
      <c r="B99" s="881"/>
      <c r="C99" s="406"/>
      <c r="D99" s="42" t="s">
        <v>59</v>
      </c>
      <c r="E99" s="398"/>
      <c r="F99" s="398"/>
      <c r="G99" s="398"/>
      <c r="H99" s="398"/>
      <c r="I99" s="398"/>
      <c r="J99" s="398"/>
      <c r="K99" s="398"/>
      <c r="L99" s="398"/>
      <c r="M99" s="48">
        <f>M96+M81</f>
        <v>54</v>
      </c>
      <c r="N99" s="48">
        <f>N96+N81</f>
        <v>112</v>
      </c>
      <c r="O99" s="48">
        <f>O96+O81</f>
        <v>160</v>
      </c>
      <c r="P99" s="48">
        <f>P96+P81</f>
        <v>55</v>
      </c>
    </row>
    <row r="100" spans="1:60" ht="47.25" customHeight="1" thickBot="1" x14ac:dyDescent="0.25">
      <c r="A100" s="637"/>
      <c r="B100" s="617"/>
      <c r="C100" s="617"/>
      <c r="D100" s="629" t="str">
        <f>HYPERLINK("#Оглавление!h10","&lt;&lt;&lt;&lt;&lt;")</f>
        <v>&lt;&lt;&lt;&lt;&lt;</v>
      </c>
      <c r="E100" s="617"/>
      <c r="F100" s="674"/>
      <c r="G100" s="674"/>
      <c r="H100" s="674"/>
      <c r="I100" s="674"/>
      <c r="J100" s="674"/>
      <c r="K100" s="674"/>
      <c r="L100" s="674"/>
      <c r="M100" s="617"/>
      <c r="N100" s="617"/>
      <c r="O100" s="617"/>
      <c r="P100" s="617"/>
    </row>
    <row r="101" spans="1:60" ht="54.75" thickBot="1" x14ac:dyDescent="0.25">
      <c r="A101" s="193">
        <v>43934</v>
      </c>
      <c r="B101" s="40"/>
      <c r="C101" s="731" t="s">
        <v>1436</v>
      </c>
      <c r="D101" s="124" t="s">
        <v>1351</v>
      </c>
      <c r="E101" s="390" t="s">
        <v>1435</v>
      </c>
      <c r="F101" s="499" t="s">
        <v>1511</v>
      </c>
      <c r="G101" s="499" t="s">
        <v>1557</v>
      </c>
      <c r="H101" s="720" t="s">
        <v>1558</v>
      </c>
      <c r="I101" s="499" t="s">
        <v>1559</v>
      </c>
      <c r="J101" s="720" t="s">
        <v>1446</v>
      </c>
      <c r="K101" s="499" t="s">
        <v>1560</v>
      </c>
      <c r="L101" s="499" t="s">
        <v>1561</v>
      </c>
      <c r="M101" s="166" t="str">
        <f>'Данные по ТП'!C99</f>
        <v>ТМ-400/10</v>
      </c>
      <c r="N101" s="126" t="s">
        <v>1352</v>
      </c>
      <c r="O101" s="125" t="s">
        <v>5</v>
      </c>
      <c r="P101" s="127">
        <f>'Данные по ТП'!F99</f>
        <v>18449</v>
      </c>
    </row>
    <row r="102" spans="1:60" ht="19.5" thickBot="1" x14ac:dyDescent="0.25">
      <c r="A102" s="794" t="s">
        <v>1683</v>
      </c>
      <c r="B102" s="791" t="s">
        <v>418</v>
      </c>
      <c r="C102" s="401">
        <v>2</v>
      </c>
      <c r="D102" s="173" t="s">
        <v>1211</v>
      </c>
      <c r="E102" s="415"/>
      <c r="F102" s="686">
        <f>((O102*1.73*220*0.9)/1000)+((N102*1.73*220*0.9)/1000)+((M102*1.73*220*0.9)/1000)</f>
        <v>33.568920000000006</v>
      </c>
      <c r="G102" s="822">
        <v>241</v>
      </c>
      <c r="H102" s="822">
        <v>234</v>
      </c>
      <c r="I102" s="822">
        <v>242</v>
      </c>
      <c r="J102" s="822">
        <v>412</v>
      </c>
      <c r="K102" s="822">
        <v>410</v>
      </c>
      <c r="L102" s="822">
        <v>414</v>
      </c>
      <c r="M102" s="202">
        <v>31</v>
      </c>
      <c r="N102" s="202">
        <v>51</v>
      </c>
      <c r="O102" s="202">
        <v>16</v>
      </c>
      <c r="P102" s="737">
        <v>19</v>
      </c>
    </row>
    <row r="103" spans="1:60" ht="19.5" thickBot="1" x14ac:dyDescent="0.25">
      <c r="A103" s="853"/>
      <c r="B103" s="826"/>
      <c r="C103" s="401">
        <v>3</v>
      </c>
      <c r="D103" s="173" t="s">
        <v>1212</v>
      </c>
      <c r="E103" s="415"/>
      <c r="F103" s="686">
        <f t="shared" ref="F103:F110" si="12">((O103*1.73*220*0.9)/1000)+((N103*1.73*220*0.9)/1000)+((M103*1.73*220*0.9)/1000)</f>
        <v>15.75684</v>
      </c>
      <c r="G103" s="823"/>
      <c r="H103" s="823"/>
      <c r="I103" s="823"/>
      <c r="J103" s="823"/>
      <c r="K103" s="823"/>
      <c r="L103" s="823"/>
      <c r="M103" s="202">
        <v>23</v>
      </c>
      <c r="N103" s="202">
        <v>8</v>
      </c>
      <c r="O103" s="202">
        <v>15</v>
      </c>
      <c r="P103" s="202">
        <v>8</v>
      </c>
    </row>
    <row r="104" spans="1:60" ht="19.5" thickBot="1" x14ac:dyDescent="0.25">
      <c r="A104" s="853"/>
      <c r="B104" s="826"/>
      <c r="C104" s="401">
        <v>4</v>
      </c>
      <c r="D104" s="173" t="s">
        <v>1213</v>
      </c>
      <c r="E104" s="415"/>
      <c r="F104" s="686">
        <f t="shared" si="12"/>
        <v>34.596540000000005</v>
      </c>
      <c r="G104" s="686"/>
      <c r="H104" s="686"/>
      <c r="I104" s="686"/>
      <c r="J104" s="686"/>
      <c r="K104" s="686"/>
      <c r="L104" s="686"/>
      <c r="M104" s="202">
        <v>33</v>
      </c>
      <c r="N104" s="202">
        <v>27</v>
      </c>
      <c r="O104" s="202">
        <v>41</v>
      </c>
      <c r="P104" s="202">
        <v>10</v>
      </c>
    </row>
    <row r="105" spans="1:60" ht="19.5" thickBot="1" x14ac:dyDescent="0.25">
      <c r="A105" s="853"/>
      <c r="B105" s="826"/>
      <c r="C105" s="401">
        <v>5</v>
      </c>
      <c r="D105" s="173" t="s">
        <v>1214</v>
      </c>
      <c r="E105" s="415"/>
      <c r="F105" s="686">
        <f t="shared" si="12"/>
        <v>0</v>
      </c>
      <c r="G105" s="686"/>
      <c r="H105" s="686"/>
      <c r="I105" s="686"/>
      <c r="J105" s="686"/>
      <c r="K105" s="686"/>
      <c r="L105" s="686"/>
      <c r="M105" s="202"/>
      <c r="N105" s="202"/>
      <c r="O105" s="202"/>
      <c r="P105" s="202"/>
    </row>
    <row r="106" spans="1:60" ht="19.5" thickBot="1" x14ac:dyDescent="0.25">
      <c r="A106" s="853"/>
      <c r="B106" s="826"/>
      <c r="C106" s="401">
        <v>6</v>
      </c>
      <c r="D106" s="173" t="s">
        <v>1215</v>
      </c>
      <c r="E106" s="415"/>
      <c r="F106" s="686">
        <f t="shared" si="12"/>
        <v>19.524779999999996</v>
      </c>
      <c r="G106" s="686"/>
      <c r="H106" s="686"/>
      <c r="I106" s="686"/>
      <c r="J106" s="686"/>
      <c r="K106" s="686"/>
      <c r="L106" s="686"/>
      <c r="M106" s="202">
        <v>10</v>
      </c>
      <c r="N106" s="202">
        <v>21</v>
      </c>
      <c r="O106" s="202">
        <v>26</v>
      </c>
      <c r="P106" s="202">
        <v>16</v>
      </c>
    </row>
    <row r="107" spans="1:60" ht="19.5" thickBot="1" x14ac:dyDescent="0.25">
      <c r="A107" s="853"/>
      <c r="B107" s="826"/>
      <c r="C107" s="401">
        <v>7</v>
      </c>
      <c r="D107" s="173" t="s">
        <v>1216</v>
      </c>
      <c r="E107" s="415"/>
      <c r="F107" s="686">
        <f t="shared" si="12"/>
        <v>15.75684</v>
      </c>
      <c r="G107" s="686"/>
      <c r="H107" s="686"/>
      <c r="I107" s="686"/>
      <c r="J107" s="686"/>
      <c r="K107" s="686"/>
      <c r="L107" s="686"/>
      <c r="M107" s="202">
        <v>10</v>
      </c>
      <c r="N107" s="222">
        <v>20</v>
      </c>
      <c r="O107" s="222">
        <v>16</v>
      </c>
      <c r="P107" s="202">
        <v>8</v>
      </c>
    </row>
    <row r="108" spans="1:60" ht="19.5" thickBot="1" x14ac:dyDescent="0.25">
      <c r="A108" s="853"/>
      <c r="B108" s="826"/>
      <c r="C108" s="401">
        <v>8</v>
      </c>
      <c r="D108" s="173" t="s">
        <v>1217</v>
      </c>
      <c r="E108" s="415"/>
      <c r="F108" s="686">
        <f t="shared" si="12"/>
        <v>28.430820000000004</v>
      </c>
      <c r="G108" s="686"/>
      <c r="H108" s="686"/>
      <c r="I108" s="686"/>
      <c r="J108" s="686"/>
      <c r="K108" s="686"/>
      <c r="L108" s="686"/>
      <c r="M108" s="202">
        <v>27</v>
      </c>
      <c r="N108" s="753">
        <v>37</v>
      </c>
      <c r="O108" s="284">
        <v>19</v>
      </c>
      <c r="P108" s="202">
        <v>14</v>
      </c>
    </row>
    <row r="109" spans="1:60" s="123" customFormat="1" ht="22.5" customHeight="1" thickBot="1" x14ac:dyDescent="0.25">
      <c r="A109" s="853"/>
      <c r="B109" s="826"/>
      <c r="C109" s="406"/>
      <c r="D109" s="221"/>
      <c r="E109" s="478"/>
      <c r="F109" s="686">
        <f t="shared" si="12"/>
        <v>0</v>
      </c>
      <c r="G109" s="686"/>
      <c r="H109" s="686"/>
      <c r="I109" s="686"/>
      <c r="J109" s="686"/>
      <c r="K109" s="686"/>
      <c r="L109" s="686"/>
      <c r="M109" s="221"/>
      <c r="N109" s="221"/>
      <c r="O109" s="221"/>
      <c r="P109" s="221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</row>
    <row r="110" spans="1:60" s="123" customFormat="1" ht="22.5" customHeight="1" thickBot="1" x14ac:dyDescent="0.25">
      <c r="A110" s="853"/>
      <c r="B110" s="826"/>
      <c r="C110" s="401"/>
      <c r="D110" s="474"/>
      <c r="E110" s="479"/>
      <c r="F110" s="686">
        <f t="shared" si="12"/>
        <v>0</v>
      </c>
      <c r="G110" s="686"/>
      <c r="H110" s="686"/>
      <c r="I110" s="686"/>
      <c r="J110" s="686"/>
      <c r="K110" s="686"/>
      <c r="L110" s="686"/>
      <c r="M110" s="474"/>
      <c r="N110" s="474"/>
      <c r="O110" s="474"/>
      <c r="P110" s="474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</row>
    <row r="111" spans="1:60" s="123" customFormat="1" ht="22.5" customHeight="1" thickBot="1" x14ac:dyDescent="0.25">
      <c r="A111" s="853"/>
      <c r="B111" s="826"/>
      <c r="C111" s="401"/>
      <c r="D111" s="474"/>
      <c r="E111" s="479"/>
      <c r="F111" s="479"/>
      <c r="G111" s="479"/>
      <c r="H111" s="479"/>
      <c r="I111" s="479"/>
      <c r="J111" s="479"/>
      <c r="K111" s="479"/>
      <c r="L111" s="479"/>
      <c r="M111" s="474"/>
      <c r="N111" s="474"/>
      <c r="O111" s="474"/>
      <c r="P111" s="474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</row>
    <row r="112" spans="1:60" ht="20.25" customHeight="1" thickBot="1" x14ac:dyDescent="0.25">
      <c r="A112" s="853"/>
      <c r="B112" s="826"/>
      <c r="C112" s="401"/>
      <c r="D112" s="3" t="s">
        <v>1314</v>
      </c>
      <c r="E112" s="393"/>
      <c r="F112" s="393"/>
      <c r="G112" s="393"/>
      <c r="H112" s="393"/>
      <c r="I112" s="393"/>
      <c r="J112" s="393"/>
      <c r="K112" s="393"/>
      <c r="L112" s="393"/>
      <c r="M112" s="11">
        <f>SUM(M102:M109)</f>
        <v>134</v>
      </c>
      <c r="N112" s="11">
        <f>SUM(N102:N109)</f>
        <v>164</v>
      </c>
      <c r="O112" s="11">
        <f>SUM(O102:O109)</f>
        <v>133</v>
      </c>
      <c r="P112" s="11">
        <f>SUM(P102:P109)</f>
        <v>75</v>
      </c>
      <c r="Q112" s="168"/>
    </row>
    <row r="113" spans="1:17" ht="22.5" customHeight="1" thickBot="1" x14ac:dyDescent="0.25">
      <c r="A113" s="853"/>
      <c r="B113" s="826"/>
      <c r="C113" s="401"/>
      <c r="D113" s="3" t="s">
        <v>1315</v>
      </c>
      <c r="E113" s="393"/>
      <c r="F113" s="393"/>
      <c r="G113" s="393"/>
      <c r="H113" s="393"/>
      <c r="I113" s="393"/>
      <c r="J113" s="393"/>
      <c r="K113" s="393"/>
      <c r="L113" s="393"/>
      <c r="M113" s="135">
        <f t="shared" ref="M113:O113" si="13">(M112*1.73*220*0.9)/1000</f>
        <v>45.900359999999999</v>
      </c>
      <c r="N113" s="135">
        <f t="shared" si="13"/>
        <v>56.176559999999995</v>
      </c>
      <c r="O113" s="135">
        <f t="shared" si="13"/>
        <v>45.557820000000007</v>
      </c>
      <c r="P113" s="136"/>
    </row>
    <row r="114" spans="1:17" ht="18.75" thickBot="1" x14ac:dyDescent="0.25">
      <c r="A114" s="853"/>
      <c r="B114" s="826"/>
      <c r="C114" s="401"/>
      <c r="D114" s="3" t="s">
        <v>1316</v>
      </c>
      <c r="E114" s="394"/>
      <c r="F114" s="394"/>
      <c r="G114" s="394"/>
      <c r="H114" s="394"/>
      <c r="I114" s="394"/>
      <c r="J114" s="394"/>
      <c r="K114" s="394"/>
      <c r="L114" s="394"/>
      <c r="M114" s="788">
        <f>(M113+N113+O113)</f>
        <v>147.63474000000002</v>
      </c>
      <c r="N114" s="789"/>
      <c r="O114" s="789"/>
      <c r="P114" s="790"/>
    </row>
    <row r="115" spans="1:17" ht="19.5" thickBot="1" x14ac:dyDescent="0.25">
      <c r="A115" s="853"/>
      <c r="B115" s="826"/>
      <c r="C115" s="404"/>
      <c r="D115" s="875"/>
      <c r="E115" s="876"/>
      <c r="F115" s="876"/>
      <c r="G115" s="876"/>
      <c r="H115" s="876"/>
      <c r="I115" s="876"/>
      <c r="J115" s="876"/>
      <c r="K115" s="876"/>
      <c r="L115" s="876"/>
      <c r="M115" s="876"/>
      <c r="N115" s="876"/>
      <c r="O115" s="876"/>
      <c r="P115" s="877"/>
    </row>
    <row r="116" spans="1:17" ht="54.75" thickBot="1" x14ac:dyDescent="0.25">
      <c r="A116" s="853"/>
      <c r="B116" s="826"/>
      <c r="C116" s="387" t="s">
        <v>1436</v>
      </c>
      <c r="D116" s="124" t="s">
        <v>1327</v>
      </c>
      <c r="E116" s="390" t="s">
        <v>1435</v>
      </c>
      <c r="F116" s="499" t="s">
        <v>1511</v>
      </c>
      <c r="G116" s="499" t="s">
        <v>1557</v>
      </c>
      <c r="H116" s="720" t="s">
        <v>1558</v>
      </c>
      <c r="I116" s="499" t="s">
        <v>1559</v>
      </c>
      <c r="J116" s="720" t="s">
        <v>1446</v>
      </c>
      <c r="K116" s="499" t="s">
        <v>1560</v>
      </c>
      <c r="L116" s="499" t="s">
        <v>1561</v>
      </c>
      <c r="M116" s="166" t="str">
        <f>'Данные по ТП'!C100</f>
        <v>ТМ-400/10</v>
      </c>
      <c r="N116" s="126" t="s">
        <v>1352</v>
      </c>
      <c r="O116" s="125" t="s">
        <v>5</v>
      </c>
      <c r="P116" s="127">
        <f>'Данные по ТП'!F100</f>
        <v>7452</v>
      </c>
    </row>
    <row r="117" spans="1:17" ht="19.5" thickBot="1" x14ac:dyDescent="0.25">
      <c r="A117" s="853"/>
      <c r="B117" s="826"/>
      <c r="C117" s="401">
        <v>10</v>
      </c>
      <c r="D117" s="173" t="s">
        <v>1218</v>
      </c>
      <c r="E117" s="415"/>
      <c r="F117" s="686">
        <f>((O117*1.73*220*0.9)/1000)+((N117*1.73*220*0.9)/1000)+((M117*1.73*220*0.9)/1000)</f>
        <v>9.2485800000000005</v>
      </c>
      <c r="G117" s="822">
        <v>232</v>
      </c>
      <c r="H117" s="822">
        <v>224</v>
      </c>
      <c r="I117" s="822">
        <v>231</v>
      </c>
      <c r="J117" s="822">
        <v>397</v>
      </c>
      <c r="K117" s="822">
        <v>394</v>
      </c>
      <c r="L117" s="822">
        <v>397</v>
      </c>
      <c r="M117" s="202">
        <v>6</v>
      </c>
      <c r="N117" s="202">
        <v>12</v>
      </c>
      <c r="O117" s="202">
        <v>9</v>
      </c>
      <c r="P117" s="202">
        <v>7</v>
      </c>
    </row>
    <row r="118" spans="1:17" ht="19.5" thickBot="1" x14ac:dyDescent="0.25">
      <c r="A118" s="853"/>
      <c r="B118" s="826"/>
      <c r="C118" s="401">
        <v>11</v>
      </c>
      <c r="D118" s="173" t="s">
        <v>1219</v>
      </c>
      <c r="E118" s="415"/>
      <c r="F118" s="686">
        <f t="shared" ref="F118:F125" si="14">((O118*1.73*220*0.9)/1000)+((N118*1.73*220*0.9)/1000)+((M118*1.73*220*0.9)/1000)</f>
        <v>25.34796</v>
      </c>
      <c r="G118" s="823"/>
      <c r="H118" s="823"/>
      <c r="I118" s="823"/>
      <c r="J118" s="823"/>
      <c r="K118" s="823"/>
      <c r="L118" s="823"/>
      <c r="M118" s="202">
        <v>28</v>
      </c>
      <c r="N118" s="202">
        <v>35</v>
      </c>
      <c r="O118" s="202">
        <v>11</v>
      </c>
      <c r="P118" s="202">
        <v>21</v>
      </c>
    </row>
    <row r="119" spans="1:17" ht="19.5" thickBot="1" x14ac:dyDescent="0.25">
      <c r="A119" s="853"/>
      <c r="B119" s="826"/>
      <c r="C119" s="401">
        <v>12</v>
      </c>
      <c r="D119" s="173" t="s">
        <v>1220</v>
      </c>
      <c r="E119" s="415"/>
      <c r="F119" s="686">
        <f t="shared" si="14"/>
        <v>56.519100000000002</v>
      </c>
      <c r="G119" s="686"/>
      <c r="H119" s="686"/>
      <c r="I119" s="686"/>
      <c r="J119" s="686"/>
      <c r="K119" s="686"/>
      <c r="L119" s="686"/>
      <c r="M119" s="202">
        <v>32</v>
      </c>
      <c r="N119" s="202">
        <v>59</v>
      </c>
      <c r="O119" s="202">
        <v>74</v>
      </c>
      <c r="P119" s="202">
        <v>23</v>
      </c>
    </row>
    <row r="120" spans="1:17" ht="19.5" thickBot="1" x14ac:dyDescent="0.25">
      <c r="A120" s="853"/>
      <c r="B120" s="826"/>
      <c r="C120" s="401">
        <v>13</v>
      </c>
      <c r="D120" s="173" t="s">
        <v>1221</v>
      </c>
      <c r="E120" s="415"/>
      <c r="F120" s="686">
        <f t="shared" si="14"/>
        <v>0</v>
      </c>
      <c r="G120" s="686"/>
      <c r="H120" s="686"/>
      <c r="I120" s="686"/>
      <c r="J120" s="686"/>
      <c r="K120" s="686"/>
      <c r="L120" s="686"/>
      <c r="M120" s="202"/>
      <c r="N120" s="202"/>
      <c r="O120" s="202"/>
      <c r="P120" s="202"/>
    </row>
    <row r="121" spans="1:17" ht="19.5" thickBot="1" x14ac:dyDescent="0.25">
      <c r="A121" s="853"/>
      <c r="B121" s="826"/>
      <c r="C121" s="401">
        <v>14</v>
      </c>
      <c r="D121" s="173" t="s">
        <v>1222</v>
      </c>
      <c r="E121" s="415"/>
      <c r="F121" s="686">
        <f t="shared" si="14"/>
        <v>0</v>
      </c>
      <c r="G121" s="686"/>
      <c r="H121" s="686"/>
      <c r="I121" s="686"/>
      <c r="J121" s="686"/>
      <c r="K121" s="686"/>
      <c r="L121" s="686"/>
      <c r="M121" s="202">
        <v>0</v>
      </c>
      <c r="N121" s="202">
        <v>0</v>
      </c>
      <c r="O121" s="202">
        <v>0</v>
      </c>
      <c r="P121" s="202">
        <v>0</v>
      </c>
    </row>
    <row r="122" spans="1:17" ht="19.5" thickBot="1" x14ac:dyDescent="0.25">
      <c r="A122" s="853"/>
      <c r="B122" s="826"/>
      <c r="C122" s="401">
        <v>15</v>
      </c>
      <c r="D122" s="173" t="s">
        <v>1223</v>
      </c>
      <c r="E122" s="415"/>
      <c r="F122" s="686">
        <f t="shared" si="14"/>
        <v>0</v>
      </c>
      <c r="G122" s="686"/>
      <c r="H122" s="686"/>
      <c r="I122" s="686"/>
      <c r="J122" s="686"/>
      <c r="K122" s="686"/>
      <c r="L122" s="686"/>
      <c r="M122" s="202"/>
      <c r="N122" s="202"/>
      <c r="O122" s="202"/>
      <c r="P122" s="202"/>
    </row>
    <row r="123" spans="1:17" ht="19.5" thickBot="1" x14ac:dyDescent="0.25">
      <c r="A123" s="853"/>
      <c r="B123" s="826"/>
      <c r="C123" s="401">
        <v>16</v>
      </c>
      <c r="D123" s="173" t="s">
        <v>1224</v>
      </c>
      <c r="E123" s="415"/>
      <c r="F123" s="686">
        <f t="shared" si="14"/>
        <v>37.679400000000001</v>
      </c>
      <c r="G123" s="686"/>
      <c r="H123" s="686"/>
      <c r="I123" s="686"/>
      <c r="J123" s="686"/>
      <c r="K123" s="686"/>
      <c r="L123" s="686"/>
      <c r="M123" s="202">
        <v>36</v>
      </c>
      <c r="N123" s="202">
        <v>41</v>
      </c>
      <c r="O123" s="202">
        <v>33</v>
      </c>
      <c r="P123" s="202">
        <v>7</v>
      </c>
    </row>
    <row r="124" spans="1:17" ht="20.25" customHeight="1" thickBot="1" x14ac:dyDescent="0.3">
      <c r="A124" s="853"/>
      <c r="B124" s="826"/>
      <c r="C124" s="406"/>
      <c r="D124" s="194"/>
      <c r="E124" s="439"/>
      <c r="F124" s="686">
        <f t="shared" si="14"/>
        <v>0</v>
      </c>
      <c r="G124" s="686"/>
      <c r="H124" s="686"/>
      <c r="I124" s="686"/>
      <c r="J124" s="686"/>
      <c r="K124" s="686"/>
      <c r="L124" s="686"/>
      <c r="M124" s="195"/>
      <c r="N124" s="194"/>
      <c r="O124" s="194"/>
      <c r="P124" s="194"/>
    </row>
    <row r="125" spans="1:17" ht="18.75" thickBot="1" x14ac:dyDescent="0.3">
      <c r="A125" s="853"/>
      <c r="B125" s="826"/>
      <c r="C125" s="406"/>
      <c r="D125" s="194"/>
      <c r="E125" s="439"/>
      <c r="F125" s="686">
        <f t="shared" si="14"/>
        <v>0</v>
      </c>
      <c r="G125" s="686"/>
      <c r="H125" s="686"/>
      <c r="I125" s="686"/>
      <c r="J125" s="686"/>
      <c r="K125" s="686"/>
      <c r="L125" s="686"/>
      <c r="M125" s="195"/>
      <c r="N125" s="194"/>
      <c r="O125" s="194"/>
      <c r="P125" s="194"/>
      <c r="Q125" s="168"/>
    </row>
    <row r="126" spans="1:17" ht="15.75" customHeight="1" thickBot="1" x14ac:dyDescent="0.3">
      <c r="A126" s="853"/>
      <c r="B126" s="826"/>
      <c r="C126" s="406"/>
      <c r="D126" s="194"/>
      <c r="E126" s="439"/>
      <c r="F126" s="439"/>
      <c r="G126" s="439"/>
      <c r="H126" s="439"/>
      <c r="I126" s="439"/>
      <c r="J126" s="439"/>
      <c r="K126" s="439"/>
      <c r="L126" s="439"/>
      <c r="M126" s="195"/>
      <c r="N126" s="194"/>
      <c r="O126" s="194"/>
      <c r="P126" s="194"/>
    </row>
    <row r="127" spans="1:17" ht="19.5" thickBot="1" x14ac:dyDescent="0.25">
      <c r="A127" s="853"/>
      <c r="B127" s="826"/>
      <c r="C127" s="401"/>
      <c r="D127" s="3" t="s">
        <v>1313</v>
      </c>
      <c r="E127" s="393"/>
      <c r="F127" s="393"/>
      <c r="G127" s="393"/>
      <c r="H127" s="393"/>
      <c r="I127" s="393"/>
      <c r="J127" s="393"/>
      <c r="K127" s="393"/>
      <c r="L127" s="393"/>
      <c r="M127" s="11">
        <f>SUM(M117:M123)</f>
        <v>102</v>
      </c>
      <c r="N127" s="11">
        <f>SUM(N117:N123)</f>
        <v>147</v>
      </c>
      <c r="O127" s="11">
        <f>SUM(O117:O123)</f>
        <v>127</v>
      </c>
      <c r="P127" s="11">
        <f>SUM(P117:P123)</f>
        <v>58</v>
      </c>
    </row>
    <row r="128" spans="1:17" ht="19.5" thickBot="1" x14ac:dyDescent="0.25">
      <c r="A128" s="853"/>
      <c r="B128" s="826"/>
      <c r="C128" s="401"/>
      <c r="D128" s="3" t="s">
        <v>1315</v>
      </c>
      <c r="E128" s="393"/>
      <c r="F128" s="393"/>
      <c r="G128" s="393"/>
      <c r="H128" s="393"/>
      <c r="I128" s="393"/>
      <c r="J128" s="393"/>
      <c r="K128" s="393"/>
      <c r="L128" s="393"/>
      <c r="M128" s="135">
        <f t="shared" ref="M128:O128" si="15">(M127*1.73*220*0.9)/1000</f>
        <v>34.939080000000004</v>
      </c>
      <c r="N128" s="135">
        <f t="shared" si="15"/>
        <v>50.353379999999994</v>
      </c>
      <c r="O128" s="135">
        <f t="shared" si="15"/>
        <v>43.502580000000002</v>
      </c>
      <c r="P128" s="136"/>
    </row>
    <row r="129" spans="1:17" ht="18.75" thickBot="1" x14ac:dyDescent="0.25">
      <c r="A129" s="853"/>
      <c r="B129" s="826"/>
      <c r="C129" s="401"/>
      <c r="D129" s="3" t="s">
        <v>1317</v>
      </c>
      <c r="E129" s="394"/>
      <c r="F129" s="394"/>
      <c r="G129" s="394"/>
      <c r="H129" s="394"/>
      <c r="I129" s="394"/>
      <c r="J129" s="394"/>
      <c r="K129" s="394"/>
      <c r="L129" s="394"/>
      <c r="M129" s="788">
        <f>(M128+N128+O128)</f>
        <v>128.79504</v>
      </c>
      <c r="N129" s="789"/>
      <c r="O129" s="789"/>
      <c r="P129" s="790"/>
    </row>
    <row r="130" spans="1:17" ht="19.5" thickBot="1" x14ac:dyDescent="0.25">
      <c r="A130" s="854"/>
      <c r="B130" s="827"/>
      <c r="C130" s="406"/>
      <c r="D130" s="42" t="s">
        <v>59</v>
      </c>
      <c r="E130" s="398"/>
      <c r="F130" s="398"/>
      <c r="G130" s="398"/>
      <c r="H130" s="398"/>
      <c r="I130" s="398"/>
      <c r="J130" s="398"/>
      <c r="K130" s="398"/>
      <c r="L130" s="398"/>
      <c r="M130" s="48">
        <f>M127+M112</f>
        <v>236</v>
      </c>
      <c r="N130" s="48">
        <f>N127+N112</f>
        <v>311</v>
      </c>
      <c r="O130" s="48">
        <f>O127+O112</f>
        <v>260</v>
      </c>
      <c r="P130" s="48">
        <f>P127+P112</f>
        <v>133</v>
      </c>
    </row>
    <row r="131" spans="1:17" ht="60" customHeight="1" thickBot="1" x14ac:dyDescent="0.25">
      <c r="A131" s="635"/>
      <c r="B131" s="617"/>
      <c r="C131" s="617"/>
      <c r="D131" s="629" t="str">
        <f>HYPERLINK("#Оглавление!h10","&lt;&lt;&lt;&lt;&lt;")</f>
        <v>&lt;&lt;&lt;&lt;&lt;</v>
      </c>
      <c r="E131" s="617"/>
      <c r="F131" s="674"/>
      <c r="G131" s="674"/>
      <c r="H131" s="674"/>
      <c r="I131" s="674"/>
      <c r="J131" s="674"/>
      <c r="K131" s="674"/>
      <c r="L131" s="674"/>
      <c r="M131" s="617"/>
      <c r="N131" s="617"/>
      <c r="O131" s="617"/>
      <c r="P131" s="617"/>
    </row>
    <row r="132" spans="1:17" ht="54.75" thickBot="1" x14ac:dyDescent="0.25">
      <c r="A132" s="193">
        <v>43934</v>
      </c>
      <c r="B132" s="40"/>
      <c r="C132" s="387" t="s">
        <v>1436</v>
      </c>
      <c r="D132" s="124" t="s">
        <v>1351</v>
      </c>
      <c r="E132" s="390" t="s">
        <v>1435</v>
      </c>
      <c r="F132" s="499" t="s">
        <v>1511</v>
      </c>
      <c r="G132" s="499" t="s">
        <v>1557</v>
      </c>
      <c r="H132" s="720" t="s">
        <v>1558</v>
      </c>
      <c r="I132" s="499" t="s">
        <v>1559</v>
      </c>
      <c r="J132" s="720" t="s">
        <v>1446</v>
      </c>
      <c r="K132" s="499" t="s">
        <v>1560</v>
      </c>
      <c r="L132" s="499" t="s">
        <v>1561</v>
      </c>
      <c r="M132" s="166" t="str">
        <f>'Данные по ТП'!C101</f>
        <v>ТМ-400/10</v>
      </c>
      <c r="N132" s="126" t="s">
        <v>1352</v>
      </c>
      <c r="O132" s="125" t="s">
        <v>5</v>
      </c>
      <c r="P132" s="127">
        <f>'Данные по ТП'!F101</f>
        <v>56617</v>
      </c>
    </row>
    <row r="133" spans="1:17" ht="19.5" thickBot="1" x14ac:dyDescent="0.25">
      <c r="A133" s="794" t="s">
        <v>1624</v>
      </c>
      <c r="B133" s="791" t="s">
        <v>419</v>
      </c>
      <c r="C133" s="401">
        <v>1</v>
      </c>
      <c r="D133" s="173" t="s">
        <v>1225</v>
      </c>
      <c r="E133" s="415"/>
      <c r="F133" s="686">
        <f>((O133*1.73*220*0.9)/1000)+((N133*1.73*220*0.9)/1000)+((M133*1.73*220*0.9)/1000)</f>
        <v>0</v>
      </c>
      <c r="G133" s="822">
        <v>227</v>
      </c>
      <c r="H133" s="822">
        <v>230</v>
      </c>
      <c r="I133" s="822">
        <v>229</v>
      </c>
      <c r="J133" s="822">
        <v>397</v>
      </c>
      <c r="K133" s="822">
        <v>400</v>
      </c>
      <c r="L133" s="822">
        <v>399</v>
      </c>
      <c r="M133" s="202"/>
      <c r="N133" s="202"/>
      <c r="O133" s="202"/>
      <c r="P133" s="202"/>
    </row>
    <row r="134" spans="1:17" ht="19.5" thickBot="1" x14ac:dyDescent="0.25">
      <c r="A134" s="853"/>
      <c r="B134" s="826"/>
      <c r="C134" s="401">
        <v>2</v>
      </c>
      <c r="D134" s="173" t="s">
        <v>1226</v>
      </c>
      <c r="E134" s="415"/>
      <c r="F134" s="686">
        <f t="shared" ref="F134:F141" si="16">((O134*1.73*220*0.9)/1000)+((N134*1.73*220*0.9)/1000)+((M134*1.73*220*0.9)/1000)</f>
        <v>49.325760000000002</v>
      </c>
      <c r="G134" s="823"/>
      <c r="H134" s="823"/>
      <c r="I134" s="823"/>
      <c r="J134" s="823"/>
      <c r="K134" s="823"/>
      <c r="L134" s="823"/>
      <c r="M134" s="202">
        <v>32</v>
      </c>
      <c r="N134" s="202">
        <v>43</v>
      </c>
      <c r="O134" s="202">
        <v>69</v>
      </c>
      <c r="P134" s="202">
        <v>23</v>
      </c>
    </row>
    <row r="135" spans="1:17" ht="19.5" thickBot="1" x14ac:dyDescent="0.25">
      <c r="A135" s="853"/>
      <c r="B135" s="826"/>
      <c r="C135" s="401">
        <v>3</v>
      </c>
      <c r="D135" s="173" t="s">
        <v>1227</v>
      </c>
      <c r="E135" s="415"/>
      <c r="F135" s="686">
        <f t="shared" si="16"/>
        <v>22.950179999999996</v>
      </c>
      <c r="G135" s="686"/>
      <c r="H135" s="686"/>
      <c r="I135" s="686"/>
      <c r="J135" s="686"/>
      <c r="K135" s="686"/>
      <c r="L135" s="686"/>
      <c r="M135" s="202">
        <v>20</v>
      </c>
      <c r="N135" s="202">
        <v>26</v>
      </c>
      <c r="O135" s="202">
        <v>21</v>
      </c>
      <c r="P135" s="202">
        <v>10</v>
      </c>
    </row>
    <row r="136" spans="1:17" ht="19.5" thickBot="1" x14ac:dyDescent="0.25">
      <c r="A136" s="853"/>
      <c r="B136" s="826"/>
      <c r="C136" s="401">
        <v>5</v>
      </c>
      <c r="D136" s="173" t="s">
        <v>1228</v>
      </c>
      <c r="E136" s="415"/>
      <c r="F136" s="686">
        <f t="shared" si="16"/>
        <v>10.276200000000001</v>
      </c>
      <c r="G136" s="686"/>
      <c r="H136" s="686"/>
      <c r="I136" s="686"/>
      <c r="J136" s="686"/>
      <c r="K136" s="686"/>
      <c r="L136" s="686"/>
      <c r="M136" s="202">
        <v>1</v>
      </c>
      <c r="N136" s="202">
        <v>27</v>
      </c>
      <c r="O136" s="202">
        <v>2</v>
      </c>
      <c r="P136" s="202">
        <v>17</v>
      </c>
    </row>
    <row r="137" spans="1:17" ht="19.5" thickBot="1" x14ac:dyDescent="0.25">
      <c r="A137" s="853"/>
      <c r="B137" s="826"/>
      <c r="C137" s="401">
        <v>6</v>
      </c>
      <c r="D137" s="173" t="s">
        <v>1229</v>
      </c>
      <c r="E137" s="415"/>
      <c r="F137" s="686">
        <f t="shared" si="16"/>
        <v>54.806400000000011</v>
      </c>
      <c r="G137" s="686"/>
      <c r="H137" s="686"/>
      <c r="I137" s="686"/>
      <c r="J137" s="686"/>
      <c r="K137" s="686"/>
      <c r="L137" s="686"/>
      <c r="M137" s="202">
        <v>44</v>
      </c>
      <c r="N137" s="202">
        <v>65</v>
      </c>
      <c r="O137" s="202">
        <v>51</v>
      </c>
      <c r="P137" s="202">
        <v>15</v>
      </c>
    </row>
    <row r="138" spans="1:17" ht="19.5" thickBot="1" x14ac:dyDescent="0.25">
      <c r="A138" s="853"/>
      <c r="B138" s="826"/>
      <c r="C138" s="401">
        <v>7</v>
      </c>
      <c r="D138" s="173" t="s">
        <v>1230</v>
      </c>
      <c r="E138" s="415"/>
      <c r="F138" s="686">
        <f t="shared" si="16"/>
        <v>50.695920000000001</v>
      </c>
      <c r="G138" s="686"/>
      <c r="H138" s="686"/>
      <c r="I138" s="686"/>
      <c r="J138" s="686"/>
      <c r="K138" s="686"/>
      <c r="L138" s="686"/>
      <c r="M138" s="202">
        <v>60</v>
      </c>
      <c r="N138" s="202">
        <v>38</v>
      </c>
      <c r="O138" s="202">
        <v>50</v>
      </c>
      <c r="P138" s="202">
        <v>27</v>
      </c>
    </row>
    <row r="139" spans="1:17" ht="19.5" thickBot="1" x14ac:dyDescent="0.25">
      <c r="A139" s="853"/>
      <c r="B139" s="826"/>
      <c r="C139" s="401">
        <v>8</v>
      </c>
      <c r="D139" s="173" t="s">
        <v>1231</v>
      </c>
      <c r="E139" s="415"/>
      <c r="F139" s="686">
        <f t="shared" si="16"/>
        <v>28.088279999999997</v>
      </c>
      <c r="G139" s="686"/>
      <c r="H139" s="686"/>
      <c r="I139" s="686"/>
      <c r="J139" s="686"/>
      <c r="K139" s="686"/>
      <c r="L139" s="686"/>
      <c r="M139" s="202">
        <v>23</v>
      </c>
      <c r="N139" s="202">
        <v>29</v>
      </c>
      <c r="O139" s="202">
        <v>30</v>
      </c>
      <c r="P139" s="202">
        <v>10</v>
      </c>
    </row>
    <row r="140" spans="1:17" ht="19.5" thickBot="1" x14ac:dyDescent="0.25">
      <c r="A140" s="853"/>
      <c r="B140" s="826"/>
      <c r="C140" s="401">
        <v>18</v>
      </c>
      <c r="D140" s="173" t="s">
        <v>1232</v>
      </c>
      <c r="E140" s="415"/>
      <c r="F140" s="686">
        <f t="shared" si="16"/>
        <v>9.2485800000000005</v>
      </c>
      <c r="G140" s="686"/>
      <c r="H140" s="686"/>
      <c r="I140" s="686"/>
      <c r="J140" s="686"/>
      <c r="K140" s="686"/>
      <c r="L140" s="686"/>
      <c r="M140" s="202">
        <v>8</v>
      </c>
      <c r="N140" s="202">
        <v>8</v>
      </c>
      <c r="O140" s="202">
        <v>11</v>
      </c>
      <c r="P140" s="202">
        <v>7</v>
      </c>
    </row>
    <row r="141" spans="1:17" ht="19.5" thickBot="1" x14ac:dyDescent="0.25">
      <c r="A141" s="853"/>
      <c r="B141" s="826"/>
      <c r="C141" s="401"/>
      <c r="D141" s="173"/>
      <c r="E141" s="415"/>
      <c r="F141" s="686">
        <f t="shared" si="16"/>
        <v>0</v>
      </c>
      <c r="G141" s="686"/>
      <c r="H141" s="686"/>
      <c r="I141" s="686"/>
      <c r="J141" s="686"/>
      <c r="K141" s="686"/>
      <c r="L141" s="686"/>
      <c r="M141" s="361"/>
      <c r="N141" s="361"/>
      <c r="O141" s="361"/>
      <c r="P141" s="361"/>
    </row>
    <row r="142" spans="1:17" ht="21" customHeight="1" thickBot="1" x14ac:dyDescent="0.3">
      <c r="A142" s="853"/>
      <c r="B142" s="826"/>
      <c r="C142" s="406"/>
      <c r="D142" s="194"/>
      <c r="E142" s="439"/>
      <c r="F142" s="439"/>
      <c r="G142" s="439"/>
      <c r="H142" s="439"/>
      <c r="I142" s="439"/>
      <c r="J142" s="439"/>
      <c r="K142" s="439"/>
      <c r="L142" s="439"/>
      <c r="M142" s="195"/>
      <c r="N142" s="194"/>
      <c r="O142" s="194"/>
      <c r="P142" s="194"/>
    </row>
    <row r="143" spans="1:17" ht="19.5" thickBot="1" x14ac:dyDescent="0.25">
      <c r="A143" s="853"/>
      <c r="B143" s="826"/>
      <c r="C143" s="401"/>
      <c r="D143" s="3" t="s">
        <v>1314</v>
      </c>
      <c r="E143" s="393"/>
      <c r="F143" s="393"/>
      <c r="G143" s="393"/>
      <c r="H143" s="393"/>
      <c r="I143" s="393"/>
      <c r="J143" s="393"/>
      <c r="K143" s="393"/>
      <c r="L143" s="393"/>
      <c r="M143" s="11">
        <f>SUM(M133:M142)</f>
        <v>188</v>
      </c>
      <c r="N143" s="11">
        <f>SUM(N133:N142)</f>
        <v>236</v>
      </c>
      <c r="O143" s="11">
        <f>SUM(O133:O142)</f>
        <v>234</v>
      </c>
      <c r="P143" s="11">
        <f>SUM(P133:P142)</f>
        <v>109</v>
      </c>
      <c r="Q143" s="168"/>
    </row>
    <row r="144" spans="1:17" ht="19.5" thickBot="1" x14ac:dyDescent="0.25">
      <c r="A144" s="853"/>
      <c r="B144" s="826"/>
      <c r="C144" s="401"/>
      <c r="D144" s="3" t="s">
        <v>1315</v>
      </c>
      <c r="E144" s="393"/>
      <c r="F144" s="393"/>
      <c r="G144" s="393"/>
      <c r="H144" s="393"/>
      <c r="I144" s="393"/>
      <c r="J144" s="393"/>
      <c r="K144" s="393"/>
      <c r="L144" s="393"/>
      <c r="M144" s="135">
        <f t="shared" ref="M144:O144" si="17">(M143*1.73*220*0.9)/1000</f>
        <v>64.39752</v>
      </c>
      <c r="N144" s="135">
        <f t="shared" si="17"/>
        <v>80.839439999999982</v>
      </c>
      <c r="O144" s="135">
        <f t="shared" si="17"/>
        <v>80.154359999999997</v>
      </c>
      <c r="P144" s="136"/>
    </row>
    <row r="145" spans="1:17" ht="18.75" thickBot="1" x14ac:dyDescent="0.25">
      <c r="A145" s="853"/>
      <c r="B145" s="826"/>
      <c r="C145" s="401"/>
      <c r="D145" s="3" t="s">
        <v>1316</v>
      </c>
      <c r="E145" s="394"/>
      <c r="F145" s="394"/>
      <c r="G145" s="394"/>
      <c r="H145" s="394"/>
      <c r="I145" s="394"/>
      <c r="J145" s="394"/>
      <c r="K145" s="394"/>
      <c r="L145" s="394"/>
      <c r="M145" s="788">
        <f>(M144+N144+O144)</f>
        <v>225.39131999999998</v>
      </c>
      <c r="N145" s="789"/>
      <c r="O145" s="789"/>
      <c r="P145" s="790"/>
    </row>
    <row r="146" spans="1:17" ht="19.5" thickBot="1" x14ac:dyDescent="0.25">
      <c r="A146" s="853"/>
      <c r="B146" s="826"/>
      <c r="C146" s="404"/>
      <c r="D146" s="875"/>
      <c r="E146" s="876"/>
      <c r="F146" s="876"/>
      <c r="G146" s="876"/>
      <c r="H146" s="876"/>
      <c r="I146" s="876"/>
      <c r="J146" s="876"/>
      <c r="K146" s="876"/>
      <c r="L146" s="876"/>
      <c r="M146" s="876"/>
      <c r="N146" s="876"/>
      <c r="O146" s="876"/>
      <c r="P146" s="877"/>
    </row>
    <row r="147" spans="1:17" ht="54.75" thickBot="1" x14ac:dyDescent="0.25">
      <c r="A147" s="853"/>
      <c r="B147" s="826"/>
      <c r="C147" s="387" t="s">
        <v>1436</v>
      </c>
      <c r="D147" s="124" t="s">
        <v>1327</v>
      </c>
      <c r="E147" s="390" t="s">
        <v>1435</v>
      </c>
      <c r="F147" s="499" t="s">
        <v>1511</v>
      </c>
      <c r="G147" s="499" t="s">
        <v>1557</v>
      </c>
      <c r="H147" s="720" t="s">
        <v>1558</v>
      </c>
      <c r="I147" s="499" t="s">
        <v>1559</v>
      </c>
      <c r="J147" s="720" t="s">
        <v>1446</v>
      </c>
      <c r="K147" s="499" t="s">
        <v>1560</v>
      </c>
      <c r="L147" s="499" t="s">
        <v>1561</v>
      </c>
      <c r="M147" s="166" t="str">
        <f>'Данные по ТП'!C102</f>
        <v>ТМ-400/10</v>
      </c>
      <c r="N147" s="126" t="s">
        <v>1352</v>
      </c>
      <c r="O147" s="125" t="s">
        <v>5</v>
      </c>
      <c r="P147" s="127">
        <f>'Данные по ТП'!F102</f>
        <v>24509</v>
      </c>
    </row>
    <row r="148" spans="1:17" ht="19.5" thickBot="1" x14ac:dyDescent="0.25">
      <c r="A148" s="853"/>
      <c r="B148" s="826"/>
      <c r="C148" s="401">
        <v>9</v>
      </c>
      <c r="D148" s="173" t="s">
        <v>1233</v>
      </c>
      <c r="E148" s="415"/>
      <c r="F148" s="686">
        <f>((O148*1.73*220*0.9)/1000)+((N148*1.73*220*0.9)/1000)+((M148*1.73*220*0.9)/1000)</f>
        <v>0</v>
      </c>
      <c r="G148" s="822">
        <v>226</v>
      </c>
      <c r="H148" s="822">
        <v>230</v>
      </c>
      <c r="I148" s="822">
        <v>224</v>
      </c>
      <c r="J148" s="822">
        <v>394</v>
      </c>
      <c r="K148" s="822">
        <v>400</v>
      </c>
      <c r="L148" s="822">
        <v>398</v>
      </c>
      <c r="M148" s="202"/>
      <c r="N148" s="202"/>
      <c r="O148" s="202"/>
      <c r="P148" s="202"/>
    </row>
    <row r="149" spans="1:17" ht="19.5" thickBot="1" x14ac:dyDescent="0.25">
      <c r="A149" s="853"/>
      <c r="B149" s="826"/>
      <c r="C149" s="401">
        <v>10</v>
      </c>
      <c r="D149" s="173" t="s">
        <v>1234</v>
      </c>
      <c r="E149" s="415"/>
      <c r="F149" s="686">
        <f t="shared" ref="F149:F156" si="18">((O149*1.73*220*0.9)/1000)+((N149*1.73*220*0.9)/1000)+((M149*1.73*220*0.9)/1000)</f>
        <v>32.5413</v>
      </c>
      <c r="G149" s="823"/>
      <c r="H149" s="823"/>
      <c r="I149" s="823"/>
      <c r="J149" s="823"/>
      <c r="K149" s="823"/>
      <c r="L149" s="823"/>
      <c r="M149" s="202">
        <v>37</v>
      </c>
      <c r="N149" s="202">
        <v>22</v>
      </c>
      <c r="O149" s="202">
        <v>36</v>
      </c>
      <c r="P149" s="202">
        <v>10</v>
      </c>
    </row>
    <row r="150" spans="1:17" ht="19.5" thickBot="1" x14ac:dyDescent="0.25">
      <c r="A150" s="853"/>
      <c r="B150" s="826"/>
      <c r="C150" s="401">
        <v>11</v>
      </c>
      <c r="D150" s="173" t="s">
        <v>1235</v>
      </c>
      <c r="E150" s="415"/>
      <c r="F150" s="686">
        <f t="shared" si="18"/>
        <v>30.486060000000002</v>
      </c>
      <c r="G150" s="686"/>
      <c r="H150" s="686"/>
      <c r="I150" s="686"/>
      <c r="J150" s="686"/>
      <c r="K150" s="686"/>
      <c r="L150" s="686"/>
      <c r="M150" s="202">
        <v>50</v>
      </c>
      <c r="N150" s="202">
        <v>17</v>
      </c>
      <c r="O150" s="202">
        <v>22</v>
      </c>
      <c r="P150" s="202">
        <v>25</v>
      </c>
    </row>
    <row r="151" spans="1:17" ht="19.5" thickBot="1" x14ac:dyDescent="0.25">
      <c r="A151" s="853"/>
      <c r="B151" s="826"/>
      <c r="C151" s="401">
        <v>12</v>
      </c>
      <c r="D151" s="173" t="s">
        <v>1236</v>
      </c>
      <c r="E151" s="415"/>
      <c r="F151" s="686">
        <f t="shared" si="18"/>
        <v>0</v>
      </c>
      <c r="G151" s="686"/>
      <c r="H151" s="686"/>
      <c r="I151" s="686"/>
      <c r="J151" s="686"/>
      <c r="K151" s="686"/>
      <c r="L151" s="686"/>
      <c r="M151" s="202">
        <v>0</v>
      </c>
      <c r="N151" s="202">
        <v>0</v>
      </c>
      <c r="O151" s="202">
        <v>0</v>
      </c>
      <c r="P151" s="202">
        <v>0</v>
      </c>
    </row>
    <row r="152" spans="1:17" ht="19.5" thickBot="1" x14ac:dyDescent="0.25">
      <c r="A152" s="853"/>
      <c r="B152" s="826"/>
      <c r="C152" s="401">
        <v>13</v>
      </c>
      <c r="D152" s="173" t="s">
        <v>1237</v>
      </c>
      <c r="E152" s="415"/>
      <c r="F152" s="686">
        <f t="shared" si="18"/>
        <v>1.37016</v>
      </c>
      <c r="G152" s="686"/>
      <c r="H152" s="686"/>
      <c r="I152" s="686"/>
      <c r="J152" s="686"/>
      <c r="K152" s="686"/>
      <c r="L152" s="686"/>
      <c r="M152" s="202">
        <v>1</v>
      </c>
      <c r="N152" s="202">
        <v>2</v>
      </c>
      <c r="O152" s="202">
        <v>1</v>
      </c>
      <c r="P152" s="202">
        <v>1.5</v>
      </c>
    </row>
    <row r="153" spans="1:17" ht="19.5" thickBot="1" x14ac:dyDescent="0.25">
      <c r="A153" s="853"/>
      <c r="B153" s="826"/>
      <c r="C153" s="401">
        <v>14</v>
      </c>
      <c r="D153" s="173" t="s">
        <v>1238</v>
      </c>
      <c r="E153" s="415"/>
      <c r="F153" s="686">
        <f t="shared" si="18"/>
        <v>0</v>
      </c>
      <c r="G153" s="686"/>
      <c r="H153" s="686"/>
      <c r="I153" s="686"/>
      <c r="J153" s="686"/>
      <c r="K153" s="686"/>
      <c r="L153" s="686"/>
      <c r="M153" s="202">
        <v>0</v>
      </c>
      <c r="N153" s="202">
        <v>0</v>
      </c>
      <c r="O153" s="202">
        <v>0</v>
      </c>
      <c r="P153" s="202">
        <v>0</v>
      </c>
    </row>
    <row r="154" spans="1:17" ht="19.5" thickBot="1" x14ac:dyDescent="0.25">
      <c r="A154" s="853"/>
      <c r="B154" s="826"/>
      <c r="C154" s="401">
        <v>15</v>
      </c>
      <c r="D154" s="173" t="s">
        <v>1239</v>
      </c>
      <c r="E154" s="415"/>
      <c r="F154" s="686">
        <f t="shared" si="18"/>
        <v>33.568920000000006</v>
      </c>
      <c r="G154" s="686"/>
      <c r="H154" s="686"/>
      <c r="I154" s="686"/>
      <c r="J154" s="686"/>
      <c r="K154" s="686"/>
      <c r="L154" s="686"/>
      <c r="M154" s="202">
        <v>45</v>
      </c>
      <c r="N154" s="202">
        <v>20</v>
      </c>
      <c r="O154" s="202">
        <v>33</v>
      </c>
      <c r="P154" s="202">
        <v>15</v>
      </c>
    </row>
    <row r="155" spans="1:17" ht="19.5" thickBot="1" x14ac:dyDescent="0.25">
      <c r="A155" s="853"/>
      <c r="B155" s="826"/>
      <c r="C155" s="401">
        <v>16</v>
      </c>
      <c r="D155" s="173" t="s">
        <v>1240</v>
      </c>
      <c r="E155" s="415"/>
      <c r="F155" s="686">
        <f t="shared" si="18"/>
        <v>0</v>
      </c>
      <c r="G155" s="686"/>
      <c r="H155" s="686"/>
      <c r="I155" s="686"/>
      <c r="J155" s="686"/>
      <c r="K155" s="686"/>
      <c r="L155" s="686"/>
      <c r="M155" s="202">
        <v>0</v>
      </c>
      <c r="N155" s="202">
        <v>0</v>
      </c>
      <c r="O155" s="202">
        <v>0</v>
      </c>
      <c r="P155" s="202">
        <v>0</v>
      </c>
    </row>
    <row r="156" spans="1:17" ht="20.25" customHeight="1" thickBot="1" x14ac:dyDescent="0.3">
      <c r="A156" s="853"/>
      <c r="B156" s="826"/>
      <c r="C156" s="406"/>
      <c r="D156" s="194"/>
      <c r="E156" s="439"/>
      <c r="F156" s="686">
        <f t="shared" si="18"/>
        <v>0</v>
      </c>
      <c r="G156" s="686"/>
      <c r="H156" s="686"/>
      <c r="I156" s="686"/>
      <c r="J156" s="686"/>
      <c r="K156" s="686"/>
      <c r="L156" s="686"/>
      <c r="M156" s="195"/>
      <c r="N156" s="194"/>
      <c r="O156" s="194"/>
      <c r="P156" s="194"/>
    </row>
    <row r="157" spans="1:17" ht="18.75" thickBot="1" x14ac:dyDescent="0.3">
      <c r="A157" s="853"/>
      <c r="B157" s="826"/>
      <c r="C157" s="406"/>
      <c r="D157" s="194"/>
      <c r="E157" s="439"/>
      <c r="F157" s="439"/>
      <c r="G157" s="439"/>
      <c r="H157" s="439"/>
      <c r="I157" s="439"/>
      <c r="J157" s="439"/>
      <c r="K157" s="439"/>
      <c r="L157" s="439"/>
      <c r="M157" s="195"/>
      <c r="N157" s="194"/>
      <c r="O157" s="194"/>
      <c r="P157" s="194"/>
      <c r="Q157" s="168"/>
    </row>
    <row r="158" spans="1:17" ht="19.5" thickBot="1" x14ac:dyDescent="0.25">
      <c r="A158" s="853"/>
      <c r="B158" s="826"/>
      <c r="C158" s="401"/>
      <c r="D158" s="3" t="s">
        <v>1313</v>
      </c>
      <c r="E158" s="393"/>
      <c r="F158" s="393"/>
      <c r="G158" s="393"/>
      <c r="H158" s="393"/>
      <c r="I158" s="393"/>
      <c r="J158" s="393"/>
      <c r="K158" s="393"/>
      <c r="L158" s="393"/>
      <c r="M158" s="11">
        <f>SUM(M149:M155)</f>
        <v>133</v>
      </c>
      <c r="N158" s="11">
        <f>SUM(N149:N155)</f>
        <v>61</v>
      </c>
      <c r="O158" s="11">
        <f>SUM(O149:O155)</f>
        <v>92</v>
      </c>
      <c r="P158" s="11">
        <f>SUM(P149:P155)</f>
        <v>51.5</v>
      </c>
    </row>
    <row r="159" spans="1:17" ht="19.5" thickBot="1" x14ac:dyDescent="0.25">
      <c r="A159" s="853"/>
      <c r="B159" s="826"/>
      <c r="C159" s="401"/>
      <c r="D159" s="3" t="s">
        <v>1315</v>
      </c>
      <c r="E159" s="393"/>
      <c r="F159" s="393"/>
      <c r="G159" s="393"/>
      <c r="H159" s="393"/>
      <c r="I159" s="393"/>
      <c r="J159" s="393"/>
      <c r="K159" s="393"/>
      <c r="L159" s="393"/>
      <c r="M159" s="135">
        <f t="shared" ref="M159:O159" si="19">(M158*1.73*220*0.9)/1000</f>
        <v>45.557820000000007</v>
      </c>
      <c r="N159" s="135">
        <f t="shared" si="19"/>
        <v>20.894939999999998</v>
      </c>
      <c r="O159" s="135">
        <f t="shared" si="19"/>
        <v>31.513679999999997</v>
      </c>
      <c r="P159" s="136"/>
    </row>
    <row r="160" spans="1:17" ht="18.75" thickBot="1" x14ac:dyDescent="0.25">
      <c r="A160" s="853"/>
      <c r="B160" s="826"/>
      <c r="C160" s="401"/>
      <c r="D160" s="3" t="s">
        <v>1317</v>
      </c>
      <c r="E160" s="394"/>
      <c r="F160" s="394"/>
      <c r="G160" s="394"/>
      <c r="H160" s="394"/>
      <c r="I160" s="394"/>
      <c r="J160" s="394"/>
      <c r="K160" s="394"/>
      <c r="L160" s="394"/>
      <c r="M160" s="788">
        <f>(M159+N159+O159)</f>
        <v>97.966440000000006</v>
      </c>
      <c r="N160" s="789"/>
      <c r="O160" s="789"/>
      <c r="P160" s="790"/>
    </row>
    <row r="161" spans="1:18" ht="19.5" thickBot="1" x14ac:dyDescent="0.25">
      <c r="A161" s="854"/>
      <c r="B161" s="827"/>
      <c r="C161" s="406"/>
      <c r="D161" s="42" t="s">
        <v>59</v>
      </c>
      <c r="E161" s="398"/>
      <c r="F161" s="398"/>
      <c r="G161" s="398"/>
      <c r="H161" s="398"/>
      <c r="I161" s="398"/>
      <c r="J161" s="398"/>
      <c r="K161" s="398"/>
      <c r="L161" s="398"/>
      <c r="M161" s="48">
        <f>M158+M143</f>
        <v>321</v>
      </c>
      <c r="N161" s="48">
        <f>N158+N143</f>
        <v>297</v>
      </c>
      <c r="O161" s="48">
        <f>O158+O143</f>
        <v>326</v>
      </c>
      <c r="P161" s="48">
        <f>P158+P143</f>
        <v>160.5</v>
      </c>
    </row>
    <row r="162" spans="1:18" ht="72" customHeight="1" thickBot="1" x14ac:dyDescent="0.25">
      <c r="A162" s="635"/>
      <c r="B162" s="617"/>
      <c r="C162" s="617"/>
      <c r="D162" s="629" t="str">
        <f>HYPERLINK("#Оглавление!h10","&lt;&lt;&lt;&lt;&lt;")</f>
        <v>&lt;&lt;&lt;&lt;&lt;</v>
      </c>
      <c r="E162" s="617"/>
      <c r="F162" s="674"/>
      <c r="G162" s="674"/>
      <c r="H162" s="674"/>
      <c r="I162" s="674"/>
      <c r="J162" s="674"/>
      <c r="K162" s="674"/>
      <c r="L162" s="674"/>
      <c r="M162" s="617"/>
      <c r="N162" s="617"/>
      <c r="O162" s="617"/>
      <c r="P162" s="617"/>
    </row>
    <row r="163" spans="1:18" ht="54.75" thickBot="1" x14ac:dyDescent="0.25">
      <c r="A163" s="193">
        <v>43934</v>
      </c>
      <c r="B163" s="40"/>
      <c r="C163" s="387" t="s">
        <v>1436</v>
      </c>
      <c r="D163" s="124" t="s">
        <v>1351</v>
      </c>
      <c r="E163" s="390" t="s">
        <v>1435</v>
      </c>
      <c r="F163" s="499" t="s">
        <v>1511</v>
      </c>
      <c r="G163" s="499" t="s">
        <v>1557</v>
      </c>
      <c r="H163" s="720" t="s">
        <v>1558</v>
      </c>
      <c r="I163" s="499" t="s">
        <v>1559</v>
      </c>
      <c r="J163" s="720" t="s">
        <v>1446</v>
      </c>
      <c r="K163" s="499" t="s">
        <v>1560</v>
      </c>
      <c r="L163" s="499" t="s">
        <v>1561</v>
      </c>
      <c r="M163" s="166" t="str">
        <f>'Данные по ТП'!C103</f>
        <v>ТМ-630/10</v>
      </c>
      <c r="N163" s="126" t="s">
        <v>1352</v>
      </c>
      <c r="O163" s="125" t="s">
        <v>5</v>
      </c>
      <c r="P163" s="127">
        <f>'Данные по ТП'!F103</f>
        <v>65906</v>
      </c>
    </row>
    <row r="164" spans="1:18" ht="19.5" thickBot="1" x14ac:dyDescent="0.25">
      <c r="A164" s="794" t="s">
        <v>1624</v>
      </c>
      <c r="B164" s="791" t="s">
        <v>420</v>
      </c>
      <c r="C164" s="401">
        <v>1</v>
      </c>
      <c r="D164" s="173" t="s">
        <v>1241</v>
      </c>
      <c r="E164" s="415"/>
      <c r="F164" s="686">
        <f>((O164*1.73*220*0.9)/1000)+((N164*1.73*220*0.9)/1000)+((M164*1.73*220*0.9)/1000)</f>
        <v>61.999740000000003</v>
      </c>
      <c r="G164" s="822">
        <v>236</v>
      </c>
      <c r="H164" s="822">
        <v>235</v>
      </c>
      <c r="I164" s="822">
        <v>236</v>
      </c>
      <c r="J164" s="822">
        <v>410</v>
      </c>
      <c r="K164" s="822">
        <v>409</v>
      </c>
      <c r="L164" s="822">
        <v>418</v>
      </c>
      <c r="M164" s="202">
        <v>68</v>
      </c>
      <c r="N164" s="202">
        <v>64</v>
      </c>
      <c r="O164" s="202">
        <v>49</v>
      </c>
      <c r="P164" s="202">
        <v>15</v>
      </c>
    </row>
    <row r="165" spans="1:18" ht="19.5" thickBot="1" x14ac:dyDescent="0.25">
      <c r="A165" s="853"/>
      <c r="B165" s="826"/>
      <c r="C165" s="401">
        <v>2</v>
      </c>
      <c r="D165" s="173" t="s">
        <v>1242</v>
      </c>
      <c r="E165" s="415"/>
      <c r="F165" s="686">
        <f t="shared" ref="F165:F172" si="20">((O165*1.73*220*0.9)/1000)+((N165*1.73*220*0.9)/1000)+((M165*1.73*220*0.9)/1000)</f>
        <v>33.226379999999999</v>
      </c>
      <c r="G165" s="823"/>
      <c r="H165" s="823"/>
      <c r="I165" s="823"/>
      <c r="J165" s="823"/>
      <c r="K165" s="823"/>
      <c r="L165" s="823"/>
      <c r="M165" s="202">
        <v>40</v>
      </c>
      <c r="N165" s="202">
        <v>15</v>
      </c>
      <c r="O165" s="202">
        <v>42</v>
      </c>
      <c r="P165" s="202">
        <v>20</v>
      </c>
    </row>
    <row r="166" spans="1:18" ht="19.5" thickBot="1" x14ac:dyDescent="0.25">
      <c r="A166" s="853"/>
      <c r="B166" s="826"/>
      <c r="C166" s="401">
        <v>3</v>
      </c>
      <c r="D166" s="173" t="s">
        <v>1243</v>
      </c>
      <c r="E166" s="415"/>
      <c r="F166" s="686">
        <f t="shared" si="20"/>
        <v>23.977800000000002</v>
      </c>
      <c r="G166" s="686"/>
      <c r="H166" s="686"/>
      <c r="I166" s="686"/>
      <c r="J166" s="686"/>
      <c r="K166" s="686"/>
      <c r="L166" s="686"/>
      <c r="M166" s="202">
        <v>24</v>
      </c>
      <c r="N166" s="202">
        <v>22</v>
      </c>
      <c r="O166" s="202">
        <v>24</v>
      </c>
      <c r="P166" s="202">
        <v>10</v>
      </c>
    </row>
    <row r="167" spans="1:18" ht="19.5" thickBot="1" x14ac:dyDescent="0.25">
      <c r="A167" s="853"/>
      <c r="B167" s="826"/>
      <c r="C167" s="401">
        <v>5</v>
      </c>
      <c r="D167" s="173" t="s">
        <v>1244</v>
      </c>
      <c r="E167" s="415"/>
      <c r="F167" s="686">
        <f t="shared" si="20"/>
        <v>21.922560000000001</v>
      </c>
      <c r="G167" s="686"/>
      <c r="H167" s="686"/>
      <c r="I167" s="686"/>
      <c r="J167" s="686"/>
      <c r="K167" s="686"/>
      <c r="L167" s="686"/>
      <c r="M167" s="202">
        <v>12</v>
      </c>
      <c r="N167" s="202">
        <v>36</v>
      </c>
      <c r="O167" s="202">
        <v>16</v>
      </c>
      <c r="P167" s="202">
        <v>18</v>
      </c>
    </row>
    <row r="168" spans="1:18" ht="19.5" thickBot="1" x14ac:dyDescent="0.25">
      <c r="A168" s="853"/>
      <c r="B168" s="826"/>
      <c r="C168" s="401">
        <v>6</v>
      </c>
      <c r="D168" s="173" t="s">
        <v>1245</v>
      </c>
      <c r="E168" s="415"/>
      <c r="F168" s="686">
        <f t="shared" si="20"/>
        <v>0</v>
      </c>
      <c r="G168" s="686"/>
      <c r="H168" s="686"/>
      <c r="I168" s="686"/>
      <c r="J168" s="686"/>
      <c r="K168" s="686"/>
      <c r="L168" s="686"/>
      <c r="M168" s="202">
        <v>0</v>
      </c>
      <c r="N168" s="202">
        <v>0</v>
      </c>
      <c r="O168" s="202">
        <v>0</v>
      </c>
      <c r="P168" s="202">
        <v>0</v>
      </c>
      <c r="Q168" s="223"/>
      <c r="R168" s="101"/>
    </row>
    <row r="169" spans="1:18" ht="19.5" thickBot="1" x14ac:dyDescent="0.25">
      <c r="A169" s="853"/>
      <c r="B169" s="826"/>
      <c r="C169" s="401">
        <v>7</v>
      </c>
      <c r="D169" s="173" t="s">
        <v>1246</v>
      </c>
      <c r="E169" s="415"/>
      <c r="F169" s="686">
        <f t="shared" si="20"/>
        <v>6.8507999999999996</v>
      </c>
      <c r="G169" s="686"/>
      <c r="H169" s="686"/>
      <c r="I169" s="686"/>
      <c r="J169" s="686"/>
      <c r="K169" s="686"/>
      <c r="L169" s="686"/>
      <c r="M169" s="202">
        <v>8</v>
      </c>
      <c r="N169" s="202">
        <v>6</v>
      </c>
      <c r="O169" s="202">
        <v>6</v>
      </c>
      <c r="P169" s="202">
        <v>4</v>
      </c>
    </row>
    <row r="170" spans="1:18" ht="19.5" thickBot="1" x14ac:dyDescent="0.25">
      <c r="A170" s="853"/>
      <c r="B170" s="826"/>
      <c r="C170" s="401">
        <v>8</v>
      </c>
      <c r="D170" s="173" t="s">
        <v>1247</v>
      </c>
      <c r="E170" s="415"/>
      <c r="F170" s="686">
        <f t="shared" si="20"/>
        <v>0</v>
      </c>
      <c r="G170" s="686"/>
      <c r="H170" s="686"/>
      <c r="I170" s="686"/>
      <c r="J170" s="686"/>
      <c r="K170" s="686"/>
      <c r="L170" s="686"/>
      <c r="M170" s="202">
        <v>0</v>
      </c>
      <c r="N170" s="202">
        <v>0</v>
      </c>
      <c r="O170" s="202">
        <v>0</v>
      </c>
      <c r="P170" s="202">
        <v>0</v>
      </c>
    </row>
    <row r="171" spans="1:18" ht="19.5" thickBot="1" x14ac:dyDescent="0.25">
      <c r="A171" s="853"/>
      <c r="B171" s="826"/>
      <c r="C171" s="401">
        <v>22</v>
      </c>
      <c r="D171" s="173" t="s">
        <v>1248</v>
      </c>
      <c r="E171" s="415"/>
      <c r="F171" s="686">
        <f t="shared" si="20"/>
        <v>0</v>
      </c>
      <c r="G171" s="686"/>
      <c r="H171" s="686"/>
      <c r="I171" s="686"/>
      <c r="J171" s="686"/>
      <c r="K171" s="686"/>
      <c r="L171" s="686"/>
      <c r="M171" s="202"/>
      <c r="N171" s="202"/>
      <c r="O171" s="202"/>
      <c r="P171" s="202"/>
    </row>
    <row r="172" spans="1:18" ht="19.5" thickBot="1" x14ac:dyDescent="0.25">
      <c r="A172" s="853"/>
      <c r="B172" s="826"/>
      <c r="C172" s="401">
        <v>23</v>
      </c>
      <c r="D172" s="173" t="s">
        <v>1249</v>
      </c>
      <c r="E172" s="415"/>
      <c r="F172" s="686">
        <f t="shared" si="20"/>
        <v>0</v>
      </c>
      <c r="G172" s="686"/>
      <c r="H172" s="686"/>
      <c r="I172" s="686"/>
      <c r="J172" s="686"/>
      <c r="K172" s="686"/>
      <c r="L172" s="686"/>
      <c r="M172" s="202"/>
      <c r="N172" s="202"/>
      <c r="O172" s="202"/>
      <c r="P172" s="202"/>
    </row>
    <row r="173" spans="1:18" ht="19.5" thickBot="1" x14ac:dyDescent="0.25">
      <c r="A173" s="853"/>
      <c r="B173" s="826"/>
      <c r="C173" s="401">
        <v>24</v>
      </c>
      <c r="D173" s="173" t="s">
        <v>1250</v>
      </c>
      <c r="E173" s="415"/>
      <c r="F173" s="415"/>
      <c r="G173" s="415"/>
      <c r="H173" s="415"/>
      <c r="I173" s="415"/>
      <c r="J173" s="415"/>
      <c r="K173" s="415"/>
      <c r="L173" s="415"/>
      <c r="M173" s="202"/>
      <c r="N173" s="202"/>
      <c r="O173" s="202"/>
      <c r="P173" s="202"/>
    </row>
    <row r="174" spans="1:18" ht="19.5" thickBot="1" x14ac:dyDescent="0.25">
      <c r="A174" s="853"/>
      <c r="B174" s="826"/>
      <c r="C174" s="401"/>
      <c r="D174" s="173"/>
      <c r="E174" s="415"/>
      <c r="F174" s="415"/>
      <c r="G174" s="415"/>
      <c r="H174" s="415"/>
      <c r="I174" s="415"/>
      <c r="J174" s="415"/>
      <c r="K174" s="415"/>
      <c r="L174" s="415"/>
      <c r="M174" s="361"/>
      <c r="N174" s="361"/>
      <c r="O174" s="361"/>
      <c r="P174" s="361"/>
    </row>
    <row r="175" spans="1:18" ht="20.25" customHeight="1" thickBot="1" x14ac:dyDescent="0.3">
      <c r="A175" s="853"/>
      <c r="B175" s="826"/>
      <c r="C175" s="406"/>
      <c r="D175" s="194"/>
      <c r="E175" s="439"/>
      <c r="F175" s="439"/>
      <c r="G175" s="439"/>
      <c r="H175" s="439"/>
      <c r="I175" s="439"/>
      <c r="J175" s="439"/>
      <c r="K175" s="439"/>
      <c r="L175" s="439"/>
      <c r="M175" s="195"/>
      <c r="N175" s="194"/>
      <c r="O175" s="194"/>
      <c r="P175" s="194"/>
    </row>
    <row r="176" spans="1:18" ht="19.5" thickBot="1" x14ac:dyDescent="0.25">
      <c r="A176" s="853"/>
      <c r="B176" s="826"/>
      <c r="C176" s="401"/>
      <c r="D176" s="3" t="s">
        <v>1314</v>
      </c>
      <c r="E176" s="393"/>
      <c r="F176" s="393"/>
      <c r="G176" s="393"/>
      <c r="H176" s="393"/>
      <c r="I176" s="393"/>
      <c r="J176" s="393"/>
      <c r="K176" s="393"/>
      <c r="L176" s="393"/>
      <c r="M176" s="11">
        <f>SUM(M164:M173)</f>
        <v>152</v>
      </c>
      <c r="N176" s="11">
        <f>SUM(N164:N173)</f>
        <v>143</v>
      </c>
      <c r="O176" s="11">
        <f>SUM(O164:O173)</f>
        <v>137</v>
      </c>
      <c r="P176" s="11">
        <f>SUM(P164:P173)</f>
        <v>67</v>
      </c>
      <c r="Q176" s="168"/>
    </row>
    <row r="177" spans="1:16" ht="19.5" thickBot="1" x14ac:dyDescent="0.25">
      <c r="A177" s="853"/>
      <c r="B177" s="826"/>
      <c r="C177" s="401"/>
      <c r="D177" s="3" t="s">
        <v>1315</v>
      </c>
      <c r="E177" s="393"/>
      <c r="F177" s="393"/>
      <c r="G177" s="393"/>
      <c r="H177" s="393"/>
      <c r="I177" s="393"/>
      <c r="J177" s="393"/>
      <c r="K177" s="393"/>
      <c r="L177" s="393"/>
      <c r="M177" s="135">
        <f t="shared" ref="M177:O177" si="21">(M176*1.73*220*0.9)/1000</f>
        <v>52.066079999999999</v>
      </c>
      <c r="N177" s="135">
        <f t="shared" si="21"/>
        <v>48.983219999999996</v>
      </c>
      <c r="O177" s="135">
        <f t="shared" si="21"/>
        <v>46.927979999999998</v>
      </c>
      <c r="P177" s="136"/>
    </row>
    <row r="178" spans="1:16" ht="18.75" thickBot="1" x14ac:dyDescent="0.25">
      <c r="A178" s="853"/>
      <c r="B178" s="826"/>
      <c r="C178" s="401"/>
      <c r="D178" s="3" t="s">
        <v>1316</v>
      </c>
      <c r="E178" s="394"/>
      <c r="F178" s="394"/>
      <c r="G178" s="394"/>
      <c r="H178" s="394"/>
      <c r="I178" s="394"/>
      <c r="J178" s="394"/>
      <c r="K178" s="394"/>
      <c r="L178" s="394"/>
      <c r="M178" s="788">
        <f>(M177+N177+O177)</f>
        <v>147.97727999999998</v>
      </c>
      <c r="N178" s="789"/>
      <c r="O178" s="789"/>
      <c r="P178" s="790"/>
    </row>
    <row r="179" spans="1:16" ht="19.5" thickBot="1" x14ac:dyDescent="0.25">
      <c r="A179" s="853"/>
      <c r="B179" s="826"/>
      <c r="C179" s="404"/>
      <c r="D179" s="875"/>
      <c r="E179" s="876"/>
      <c r="F179" s="876"/>
      <c r="G179" s="876"/>
      <c r="H179" s="876"/>
      <c r="I179" s="876"/>
      <c r="J179" s="876"/>
      <c r="K179" s="876"/>
      <c r="L179" s="876"/>
      <c r="M179" s="876"/>
      <c r="N179" s="876"/>
      <c r="O179" s="876"/>
      <c r="P179" s="877"/>
    </row>
    <row r="180" spans="1:16" ht="54.75" thickBot="1" x14ac:dyDescent="0.25">
      <c r="A180" s="853"/>
      <c r="B180" s="826"/>
      <c r="C180" s="387" t="s">
        <v>1436</v>
      </c>
      <c r="D180" s="124" t="s">
        <v>1327</v>
      </c>
      <c r="E180" s="390" t="s">
        <v>1435</v>
      </c>
      <c r="F180" s="499" t="s">
        <v>1511</v>
      </c>
      <c r="G180" s="499" t="s">
        <v>1557</v>
      </c>
      <c r="H180" s="720" t="s">
        <v>1558</v>
      </c>
      <c r="I180" s="499" t="s">
        <v>1559</v>
      </c>
      <c r="J180" s="720" t="s">
        <v>1446</v>
      </c>
      <c r="K180" s="499" t="s">
        <v>1560</v>
      </c>
      <c r="L180" s="499" t="s">
        <v>1561</v>
      </c>
      <c r="M180" s="166" t="str">
        <f>'Данные по ТП'!C104</f>
        <v>ТМ-630/10</v>
      </c>
      <c r="N180" s="126" t="s">
        <v>1352</v>
      </c>
      <c r="O180" s="125" t="s">
        <v>5</v>
      </c>
      <c r="P180" s="127">
        <f>'Данные по ТП'!F104</f>
        <v>51515</v>
      </c>
    </row>
    <row r="181" spans="1:16" ht="19.5" thickBot="1" x14ac:dyDescent="0.25">
      <c r="A181" s="853"/>
      <c r="B181" s="826"/>
      <c r="C181" s="401">
        <v>9</v>
      </c>
      <c r="D181" s="173" t="s">
        <v>1251</v>
      </c>
      <c r="E181" s="415"/>
      <c r="F181" s="686">
        <f>((O181*1.73*220*0.9)/1000)+((N181*1.73*220*0.9)/1000)+((M181*1.73*220*0.9)/1000)</f>
        <v>24.320340000000002</v>
      </c>
      <c r="G181" s="822">
        <v>236</v>
      </c>
      <c r="H181" s="822">
        <v>235</v>
      </c>
      <c r="I181" s="822">
        <v>236</v>
      </c>
      <c r="J181" s="822">
        <v>410</v>
      </c>
      <c r="K181" s="822">
        <v>409</v>
      </c>
      <c r="L181" s="822">
        <v>418</v>
      </c>
      <c r="M181" s="202">
        <v>38</v>
      </c>
      <c r="N181" s="202">
        <v>20</v>
      </c>
      <c r="O181" s="202">
        <v>13</v>
      </c>
      <c r="P181" s="202">
        <v>18</v>
      </c>
    </row>
    <row r="182" spans="1:16" ht="19.5" thickBot="1" x14ac:dyDescent="0.25">
      <c r="A182" s="853"/>
      <c r="B182" s="826"/>
      <c r="C182" s="401">
        <v>10</v>
      </c>
      <c r="D182" s="173" t="s">
        <v>1252</v>
      </c>
      <c r="E182" s="415"/>
      <c r="F182" s="686">
        <f t="shared" ref="F182:F192" si="22">((O182*1.73*220*0.9)/1000)+((N182*1.73*220*0.9)/1000)+((M182*1.73*220*0.9)/1000)</f>
        <v>28.088279999999997</v>
      </c>
      <c r="G182" s="823"/>
      <c r="H182" s="823"/>
      <c r="I182" s="823"/>
      <c r="J182" s="823"/>
      <c r="K182" s="823"/>
      <c r="L182" s="823"/>
      <c r="M182" s="202">
        <v>21</v>
      </c>
      <c r="N182" s="202">
        <v>42</v>
      </c>
      <c r="O182" s="202">
        <v>19</v>
      </c>
      <c r="P182" s="202">
        <v>17</v>
      </c>
    </row>
    <row r="183" spans="1:16" ht="19.5" thickBot="1" x14ac:dyDescent="0.25">
      <c r="A183" s="853"/>
      <c r="B183" s="826"/>
      <c r="C183" s="401">
        <v>11</v>
      </c>
      <c r="D183" s="173" t="s">
        <v>836</v>
      </c>
      <c r="E183" s="415"/>
      <c r="F183" s="686">
        <f t="shared" si="22"/>
        <v>0</v>
      </c>
      <c r="G183" s="686"/>
      <c r="H183" s="686"/>
      <c r="I183" s="686"/>
      <c r="J183" s="686"/>
      <c r="K183" s="686"/>
      <c r="L183" s="686"/>
      <c r="M183" s="202">
        <v>0</v>
      </c>
      <c r="N183" s="202">
        <v>0</v>
      </c>
      <c r="O183" s="202">
        <v>0</v>
      </c>
      <c r="P183" s="202">
        <v>0</v>
      </c>
    </row>
    <row r="184" spans="1:16" ht="19.5" thickBot="1" x14ac:dyDescent="0.25">
      <c r="A184" s="853"/>
      <c r="B184" s="826"/>
      <c r="C184" s="401">
        <v>12</v>
      </c>
      <c r="D184" s="173" t="s">
        <v>1253</v>
      </c>
      <c r="E184" s="415"/>
      <c r="F184" s="686">
        <f t="shared" si="22"/>
        <v>0</v>
      </c>
      <c r="G184" s="686"/>
      <c r="H184" s="686"/>
      <c r="I184" s="686"/>
      <c r="J184" s="686"/>
      <c r="K184" s="686"/>
      <c r="L184" s="686"/>
      <c r="M184" s="202"/>
      <c r="N184" s="202"/>
      <c r="O184" s="202"/>
      <c r="P184" s="202"/>
    </row>
    <row r="185" spans="1:16" ht="19.5" thickBot="1" x14ac:dyDescent="0.25">
      <c r="A185" s="853"/>
      <c r="B185" s="826"/>
      <c r="C185" s="401">
        <v>13</v>
      </c>
      <c r="D185" s="173" t="s">
        <v>1254</v>
      </c>
      <c r="E185" s="415"/>
      <c r="F185" s="686">
        <f t="shared" si="22"/>
        <v>40.419719999999998</v>
      </c>
      <c r="G185" s="686"/>
      <c r="H185" s="686"/>
      <c r="I185" s="686"/>
      <c r="J185" s="686"/>
      <c r="K185" s="686"/>
      <c r="L185" s="686"/>
      <c r="M185" s="202">
        <v>78</v>
      </c>
      <c r="N185" s="202">
        <v>20</v>
      </c>
      <c r="O185" s="202">
        <v>20</v>
      </c>
      <c r="P185" s="202">
        <v>37</v>
      </c>
    </row>
    <row r="186" spans="1:16" ht="19.5" thickBot="1" x14ac:dyDescent="0.25">
      <c r="A186" s="853"/>
      <c r="B186" s="826"/>
      <c r="C186" s="401">
        <v>14</v>
      </c>
      <c r="D186" s="173" t="s">
        <v>1255</v>
      </c>
      <c r="E186" s="415"/>
      <c r="F186" s="686">
        <f t="shared" si="22"/>
        <v>60.629579999999997</v>
      </c>
      <c r="G186" s="686"/>
      <c r="H186" s="686"/>
      <c r="I186" s="686"/>
      <c r="J186" s="686"/>
      <c r="K186" s="686"/>
      <c r="L186" s="686"/>
      <c r="M186" s="202">
        <v>78</v>
      </c>
      <c r="N186" s="202">
        <v>52</v>
      </c>
      <c r="O186" s="202">
        <v>47</v>
      </c>
      <c r="P186" s="202">
        <v>30</v>
      </c>
    </row>
    <row r="187" spans="1:16" ht="19.5" thickBot="1" x14ac:dyDescent="0.25">
      <c r="A187" s="853"/>
      <c r="B187" s="826"/>
      <c r="C187" s="401">
        <v>15</v>
      </c>
      <c r="D187" s="173" t="s">
        <v>1625</v>
      </c>
      <c r="E187" s="415"/>
      <c r="F187" s="686">
        <f t="shared" si="22"/>
        <v>0</v>
      </c>
      <c r="G187" s="686"/>
      <c r="H187" s="686"/>
      <c r="I187" s="686"/>
      <c r="J187" s="686"/>
      <c r="K187" s="686"/>
      <c r="L187" s="686"/>
      <c r="M187" s="736">
        <v>0</v>
      </c>
      <c r="N187" s="736">
        <v>0</v>
      </c>
      <c r="O187" s="736">
        <v>0</v>
      </c>
      <c r="P187" s="736">
        <v>0</v>
      </c>
    </row>
    <row r="188" spans="1:16" ht="19.5" thickBot="1" x14ac:dyDescent="0.25">
      <c r="A188" s="853"/>
      <c r="B188" s="826"/>
      <c r="C188" s="401">
        <v>16</v>
      </c>
      <c r="D188" s="173" t="s">
        <v>1256</v>
      </c>
      <c r="E188" s="415"/>
      <c r="F188" s="686">
        <f t="shared" si="22"/>
        <v>54.463859999999997</v>
      </c>
      <c r="G188" s="686"/>
      <c r="H188" s="686"/>
      <c r="I188" s="686"/>
      <c r="J188" s="686"/>
      <c r="K188" s="686"/>
      <c r="L188" s="686"/>
      <c r="M188" s="202">
        <v>42</v>
      </c>
      <c r="N188" s="202">
        <v>28</v>
      </c>
      <c r="O188" s="202">
        <v>89</v>
      </c>
      <c r="P188" s="202">
        <v>40</v>
      </c>
    </row>
    <row r="189" spans="1:16" ht="19.5" thickBot="1" x14ac:dyDescent="0.25">
      <c r="A189" s="853"/>
      <c r="B189" s="826"/>
      <c r="C189" s="401">
        <v>17</v>
      </c>
      <c r="D189" s="173" t="s">
        <v>1257</v>
      </c>
      <c r="E189" s="415"/>
      <c r="F189" s="686">
        <f t="shared" si="22"/>
        <v>13.701600000000001</v>
      </c>
      <c r="G189" s="686"/>
      <c r="H189" s="686"/>
      <c r="I189" s="686"/>
      <c r="J189" s="686"/>
      <c r="K189" s="686"/>
      <c r="L189" s="686"/>
      <c r="M189" s="202">
        <v>7</v>
      </c>
      <c r="N189" s="202">
        <v>16</v>
      </c>
      <c r="O189" s="202">
        <v>17</v>
      </c>
      <c r="P189" s="202">
        <v>9</v>
      </c>
    </row>
    <row r="190" spans="1:16" ht="19.5" thickBot="1" x14ac:dyDescent="0.25">
      <c r="A190" s="853"/>
      <c r="B190" s="826"/>
      <c r="C190" s="401">
        <v>18</v>
      </c>
      <c r="D190" s="173" t="s">
        <v>1258</v>
      </c>
      <c r="E190" s="415"/>
      <c r="F190" s="686">
        <f t="shared" si="22"/>
        <v>0</v>
      </c>
      <c r="G190" s="686"/>
      <c r="H190" s="686"/>
      <c r="I190" s="686"/>
      <c r="J190" s="686"/>
      <c r="K190" s="686"/>
      <c r="L190" s="686"/>
      <c r="M190" s="202">
        <v>0</v>
      </c>
      <c r="N190" s="202">
        <v>0</v>
      </c>
      <c r="O190" s="202">
        <v>0</v>
      </c>
      <c r="P190" s="202">
        <v>0</v>
      </c>
    </row>
    <row r="191" spans="1:16" ht="19.5" thickBot="1" x14ac:dyDescent="0.25">
      <c r="A191" s="853"/>
      <c r="B191" s="826"/>
      <c r="C191" s="401">
        <v>19</v>
      </c>
      <c r="D191" s="173" t="s">
        <v>1259</v>
      </c>
      <c r="E191" s="415"/>
      <c r="F191" s="686">
        <f t="shared" si="22"/>
        <v>0</v>
      </c>
      <c r="G191" s="686"/>
      <c r="H191" s="686"/>
      <c r="I191" s="686"/>
      <c r="J191" s="686"/>
      <c r="K191" s="686"/>
      <c r="L191" s="686"/>
      <c r="M191" s="202">
        <v>0</v>
      </c>
      <c r="N191" s="202">
        <v>0</v>
      </c>
      <c r="O191" s="202">
        <v>0</v>
      </c>
      <c r="P191" s="202">
        <v>0</v>
      </c>
    </row>
    <row r="192" spans="1:16" ht="19.5" thickBot="1" x14ac:dyDescent="0.25">
      <c r="A192" s="853"/>
      <c r="B192" s="826"/>
      <c r="C192" s="401">
        <v>20</v>
      </c>
      <c r="D192" s="173" t="s">
        <v>1260</v>
      </c>
      <c r="E192" s="415"/>
      <c r="F192" s="686">
        <f t="shared" si="22"/>
        <v>19.867319999999999</v>
      </c>
      <c r="G192" s="686"/>
      <c r="H192" s="686"/>
      <c r="I192" s="686"/>
      <c r="J192" s="686"/>
      <c r="K192" s="686"/>
      <c r="L192" s="686"/>
      <c r="M192" s="202">
        <v>16</v>
      </c>
      <c r="N192" s="202">
        <v>19</v>
      </c>
      <c r="O192" s="202">
        <v>23</v>
      </c>
      <c r="P192" s="202">
        <v>7</v>
      </c>
    </row>
    <row r="193" spans="1:17" ht="21" customHeight="1" thickBot="1" x14ac:dyDescent="0.3">
      <c r="A193" s="853"/>
      <c r="B193" s="826"/>
      <c r="C193" s="406"/>
      <c r="D193" s="194"/>
      <c r="E193" s="439"/>
      <c r="F193" s="439"/>
      <c r="G193" s="439"/>
      <c r="H193" s="439"/>
      <c r="I193" s="439"/>
      <c r="J193" s="439"/>
      <c r="K193" s="439"/>
      <c r="L193" s="439"/>
      <c r="M193" s="195"/>
      <c r="N193" s="194"/>
      <c r="O193" s="194"/>
      <c r="P193" s="194"/>
    </row>
    <row r="194" spans="1:17" ht="18.75" thickBot="1" x14ac:dyDescent="0.3">
      <c r="A194" s="853"/>
      <c r="B194" s="826"/>
      <c r="C194" s="406"/>
      <c r="D194" s="194"/>
      <c r="E194" s="439"/>
      <c r="F194" s="439"/>
      <c r="G194" s="439"/>
      <c r="H194" s="439"/>
      <c r="I194" s="439"/>
      <c r="J194" s="439"/>
      <c r="K194" s="439"/>
      <c r="L194" s="439"/>
      <c r="M194" s="195"/>
      <c r="N194" s="194"/>
      <c r="O194" s="194"/>
      <c r="P194" s="194"/>
      <c r="Q194" s="168"/>
    </row>
    <row r="195" spans="1:17" ht="19.5" thickBot="1" x14ac:dyDescent="0.25">
      <c r="A195" s="853"/>
      <c r="B195" s="826"/>
      <c r="C195" s="401"/>
      <c r="D195" s="3" t="s">
        <v>1313</v>
      </c>
      <c r="E195" s="393"/>
      <c r="F195" s="393"/>
      <c r="G195" s="393"/>
      <c r="H195" s="393"/>
      <c r="I195" s="393"/>
      <c r="J195" s="393"/>
      <c r="K195" s="393"/>
      <c r="L195" s="393"/>
      <c r="M195" s="11">
        <f>SUM(M181:M192)</f>
        <v>280</v>
      </c>
      <c r="N195" s="11">
        <f>SUM(N181:N192)</f>
        <v>197</v>
      </c>
      <c r="O195" s="11">
        <f>SUM(O181:O192)</f>
        <v>228</v>
      </c>
      <c r="P195" s="11">
        <f>SUM(P181:P192)</f>
        <v>158</v>
      </c>
    </row>
    <row r="196" spans="1:17" ht="19.5" thickBot="1" x14ac:dyDescent="0.25">
      <c r="A196" s="853"/>
      <c r="B196" s="826"/>
      <c r="C196" s="401"/>
      <c r="D196" s="3" t="s">
        <v>1315</v>
      </c>
      <c r="E196" s="393"/>
      <c r="F196" s="393"/>
      <c r="G196" s="393"/>
      <c r="H196" s="393"/>
      <c r="I196" s="393"/>
      <c r="J196" s="393"/>
      <c r="K196" s="393"/>
      <c r="L196" s="393"/>
      <c r="M196" s="135">
        <f t="shared" ref="M196:O196" si="23">(M195*1.73*220*0.9)/1000</f>
        <v>95.911199999999994</v>
      </c>
      <c r="N196" s="135">
        <f t="shared" si="23"/>
        <v>67.480380000000011</v>
      </c>
      <c r="O196" s="135">
        <f t="shared" si="23"/>
        <v>78.099120000000013</v>
      </c>
      <c r="P196" s="136"/>
    </row>
    <row r="197" spans="1:17" ht="18.75" thickBot="1" x14ac:dyDescent="0.25">
      <c r="A197" s="853"/>
      <c r="B197" s="826"/>
      <c r="C197" s="401"/>
      <c r="D197" s="3" t="s">
        <v>1317</v>
      </c>
      <c r="E197" s="394"/>
      <c r="F197" s="394"/>
      <c r="G197" s="394"/>
      <c r="H197" s="394"/>
      <c r="I197" s="394"/>
      <c r="J197" s="394"/>
      <c r="K197" s="394"/>
      <c r="L197" s="394"/>
      <c r="M197" s="788">
        <f>(M196+N196+O196)</f>
        <v>241.4907</v>
      </c>
      <c r="N197" s="789"/>
      <c r="O197" s="789"/>
      <c r="P197" s="790"/>
    </row>
    <row r="198" spans="1:17" ht="19.5" thickBot="1" x14ac:dyDescent="0.25">
      <c r="A198" s="854"/>
      <c r="B198" s="827"/>
      <c r="C198" s="406"/>
      <c r="D198" s="42" t="s">
        <v>59</v>
      </c>
      <c r="E198" s="398"/>
      <c r="F198" s="398"/>
      <c r="G198" s="398"/>
      <c r="H198" s="398"/>
      <c r="I198" s="398"/>
      <c r="J198" s="398"/>
      <c r="K198" s="398"/>
      <c r="L198" s="398"/>
      <c r="M198" s="48">
        <f>M195+M176</f>
        <v>432</v>
      </c>
      <c r="N198" s="48">
        <f>N195+N176</f>
        <v>340</v>
      </c>
      <c r="O198" s="48">
        <f>O195+O176</f>
        <v>365</v>
      </c>
      <c r="P198" s="48">
        <f>P195+P176</f>
        <v>225</v>
      </c>
    </row>
    <row r="199" spans="1:17" ht="54.75" customHeight="1" thickBot="1" x14ac:dyDescent="0.25">
      <c r="A199" s="637"/>
      <c r="B199" s="617"/>
      <c r="C199" s="617"/>
      <c r="D199" s="629" t="str">
        <f>HYPERLINK("#Оглавление!h10","&lt;&lt;&lt;&lt;&lt;")</f>
        <v>&lt;&lt;&lt;&lt;&lt;</v>
      </c>
      <c r="E199" s="617"/>
      <c r="F199" s="674"/>
      <c r="G199" s="674"/>
      <c r="H199" s="674"/>
      <c r="I199" s="674"/>
      <c r="J199" s="674"/>
      <c r="K199" s="674"/>
      <c r="L199" s="674"/>
      <c r="M199" s="617"/>
      <c r="N199" s="617"/>
      <c r="O199" s="617"/>
      <c r="P199" s="617"/>
    </row>
    <row r="200" spans="1:17" ht="54.75" thickBot="1" x14ac:dyDescent="0.25">
      <c r="A200" s="193">
        <v>43934</v>
      </c>
      <c r="B200" s="40"/>
      <c r="C200" s="387" t="s">
        <v>1436</v>
      </c>
      <c r="D200" s="124" t="s">
        <v>1351</v>
      </c>
      <c r="E200" s="390" t="s">
        <v>1435</v>
      </c>
      <c r="F200" s="499" t="s">
        <v>1511</v>
      </c>
      <c r="G200" s="499" t="s">
        <v>1557</v>
      </c>
      <c r="H200" s="720" t="s">
        <v>1558</v>
      </c>
      <c r="I200" s="499" t="s">
        <v>1559</v>
      </c>
      <c r="J200" s="720" t="s">
        <v>1446</v>
      </c>
      <c r="K200" s="499" t="s">
        <v>1560</v>
      </c>
      <c r="L200" s="499" t="s">
        <v>1561</v>
      </c>
      <c r="M200" s="166" t="str">
        <f>'Данные по ТП'!C105</f>
        <v>ТМГ-160/10</v>
      </c>
      <c r="N200" s="126" t="s">
        <v>1352</v>
      </c>
      <c r="O200" s="125" t="s">
        <v>5</v>
      </c>
      <c r="P200" s="127">
        <f>'Данные по ТП'!F105</f>
        <v>1271771</v>
      </c>
    </row>
    <row r="201" spans="1:17" ht="19.5" customHeight="1" thickBot="1" x14ac:dyDescent="0.25">
      <c r="A201" s="797" t="s">
        <v>1624</v>
      </c>
      <c r="B201" s="791" t="s">
        <v>422</v>
      </c>
      <c r="C201" s="401">
        <v>5</v>
      </c>
      <c r="D201" s="173" t="s">
        <v>1261</v>
      </c>
      <c r="E201" s="415"/>
      <c r="F201" s="686">
        <f>((O201*1.73*220*0.9)/1000)+((N201*1.73*220*0.9)/1000)+((M201*1.73*220*0.9)/1000)</f>
        <v>0</v>
      </c>
      <c r="G201" s="822">
        <v>228</v>
      </c>
      <c r="H201" s="822">
        <v>226</v>
      </c>
      <c r="I201" s="822">
        <v>226</v>
      </c>
      <c r="J201" s="822">
        <v>400</v>
      </c>
      <c r="K201" s="822">
        <v>399</v>
      </c>
      <c r="L201" s="822">
        <v>400</v>
      </c>
      <c r="M201" s="202"/>
      <c r="N201" s="202"/>
      <c r="O201" s="202"/>
      <c r="P201" s="202"/>
    </row>
    <row r="202" spans="1:17" ht="19.5" thickBot="1" x14ac:dyDescent="0.25">
      <c r="A202" s="843"/>
      <c r="B202" s="802"/>
      <c r="C202" s="401">
        <v>6</v>
      </c>
      <c r="D202" s="173" t="s">
        <v>1262</v>
      </c>
      <c r="E202" s="415"/>
      <c r="F202" s="686">
        <f t="shared" ref="F202:F209" si="24">((O202*1.73*220*0.9)/1000)+((N202*1.73*220*0.9)/1000)+((M202*1.73*220*0.9)/1000)</f>
        <v>0</v>
      </c>
      <c r="G202" s="823"/>
      <c r="H202" s="823"/>
      <c r="I202" s="823"/>
      <c r="J202" s="823"/>
      <c r="K202" s="823"/>
      <c r="L202" s="823"/>
      <c r="M202" s="202"/>
      <c r="N202" s="202"/>
      <c r="O202" s="202"/>
      <c r="P202" s="202"/>
    </row>
    <row r="203" spans="1:17" ht="19.5" thickBot="1" x14ac:dyDescent="0.25">
      <c r="A203" s="843"/>
      <c r="B203" s="802"/>
      <c r="C203" s="401" t="s">
        <v>413</v>
      </c>
      <c r="D203" s="207" t="s">
        <v>413</v>
      </c>
      <c r="E203" s="440"/>
      <c r="F203" s="686">
        <f t="shared" si="24"/>
        <v>0</v>
      </c>
      <c r="G203" s="686"/>
      <c r="H203" s="686"/>
      <c r="I203" s="686"/>
      <c r="J203" s="686"/>
      <c r="K203" s="686"/>
      <c r="L203" s="686"/>
      <c r="M203" s="202"/>
      <c r="N203" s="202"/>
      <c r="O203" s="202"/>
      <c r="P203" s="202"/>
    </row>
    <row r="204" spans="1:17" ht="19.5" thickBot="1" x14ac:dyDescent="0.25">
      <c r="A204" s="843"/>
      <c r="B204" s="802"/>
      <c r="C204" s="401">
        <v>9</v>
      </c>
      <c r="D204" s="173" t="s">
        <v>1263</v>
      </c>
      <c r="E204" s="415"/>
      <c r="F204" s="686">
        <f t="shared" si="24"/>
        <v>0</v>
      </c>
      <c r="G204" s="686"/>
      <c r="H204" s="686"/>
      <c r="I204" s="686"/>
      <c r="J204" s="686"/>
      <c r="K204" s="686"/>
      <c r="L204" s="686"/>
      <c r="M204" s="202">
        <v>0</v>
      </c>
      <c r="N204" s="202">
        <v>0</v>
      </c>
      <c r="O204" s="202">
        <v>0</v>
      </c>
      <c r="P204" s="202">
        <v>0</v>
      </c>
    </row>
    <row r="205" spans="1:17" ht="19.5" thickBot="1" x14ac:dyDescent="0.25">
      <c r="A205" s="843"/>
      <c r="B205" s="802"/>
      <c r="C205" s="401">
        <v>10</v>
      </c>
      <c r="D205" s="173" t="s">
        <v>1264</v>
      </c>
      <c r="E205" s="415"/>
      <c r="F205" s="686">
        <f t="shared" si="24"/>
        <v>0</v>
      </c>
      <c r="G205" s="686"/>
      <c r="H205" s="686"/>
      <c r="I205" s="686"/>
      <c r="J205" s="686"/>
      <c r="K205" s="686"/>
      <c r="L205" s="686"/>
      <c r="M205" s="202"/>
      <c r="N205" s="202"/>
      <c r="O205" s="202"/>
      <c r="P205" s="202"/>
    </row>
    <row r="206" spans="1:17" ht="19.5" thickBot="1" x14ac:dyDescent="0.25">
      <c r="A206" s="843"/>
      <c r="B206" s="802"/>
      <c r="C206" s="401">
        <v>11</v>
      </c>
      <c r="D206" s="173" t="s">
        <v>1265</v>
      </c>
      <c r="E206" s="415"/>
      <c r="F206" s="686">
        <f t="shared" si="24"/>
        <v>0</v>
      </c>
      <c r="G206" s="686"/>
      <c r="H206" s="686"/>
      <c r="I206" s="686"/>
      <c r="J206" s="686"/>
      <c r="K206" s="686"/>
      <c r="L206" s="686"/>
      <c r="M206" s="187">
        <v>0</v>
      </c>
      <c r="N206" s="202"/>
      <c r="O206" s="202"/>
      <c r="P206" s="202">
        <v>0</v>
      </c>
    </row>
    <row r="207" spans="1:17" ht="19.5" thickBot="1" x14ac:dyDescent="0.25">
      <c r="A207" s="843"/>
      <c r="B207" s="802"/>
      <c r="C207" s="401">
        <v>12</v>
      </c>
      <c r="D207" s="173" t="s">
        <v>1266</v>
      </c>
      <c r="E207" s="415"/>
      <c r="F207" s="686">
        <f t="shared" si="24"/>
        <v>0</v>
      </c>
      <c r="G207" s="686"/>
      <c r="H207" s="686"/>
      <c r="I207" s="686"/>
      <c r="J207" s="686"/>
      <c r="K207" s="686"/>
      <c r="L207" s="686"/>
      <c r="M207" s="202">
        <v>0</v>
      </c>
      <c r="N207" s="202">
        <v>0</v>
      </c>
      <c r="O207" s="202">
        <v>0</v>
      </c>
      <c r="P207" s="202">
        <v>0</v>
      </c>
    </row>
    <row r="208" spans="1:17" ht="19.5" thickBot="1" x14ac:dyDescent="0.25">
      <c r="A208" s="843"/>
      <c r="B208" s="802"/>
      <c r="C208" s="401"/>
      <c r="D208" s="173"/>
      <c r="E208" s="415"/>
      <c r="F208" s="686">
        <f t="shared" si="24"/>
        <v>0</v>
      </c>
      <c r="G208" s="686"/>
      <c r="H208" s="686"/>
      <c r="I208" s="686"/>
      <c r="J208" s="686"/>
      <c r="K208" s="686"/>
      <c r="L208" s="686"/>
      <c r="M208" s="361"/>
      <c r="N208" s="361"/>
      <c r="O208" s="361"/>
      <c r="P208" s="361"/>
    </row>
    <row r="209" spans="1:18" ht="19.5" thickBot="1" x14ac:dyDescent="0.25">
      <c r="A209" s="843"/>
      <c r="B209" s="802"/>
      <c r="C209" s="401"/>
      <c r="D209" s="173"/>
      <c r="E209" s="415"/>
      <c r="F209" s="686">
        <f t="shared" si="24"/>
        <v>0</v>
      </c>
      <c r="G209" s="686"/>
      <c r="H209" s="686"/>
      <c r="I209" s="686"/>
      <c r="J209" s="686"/>
      <c r="K209" s="686"/>
      <c r="L209" s="686"/>
      <c r="M209" s="361"/>
      <c r="N209" s="361"/>
      <c r="O209" s="361"/>
      <c r="P209" s="361"/>
    </row>
    <row r="210" spans="1:18" ht="19.5" thickBot="1" x14ac:dyDescent="0.25">
      <c r="A210" s="843"/>
      <c r="B210" s="802"/>
      <c r="C210" s="401"/>
      <c r="D210" s="3" t="s">
        <v>1341</v>
      </c>
      <c r="E210" s="393"/>
      <c r="F210" s="393"/>
      <c r="G210" s="393"/>
      <c r="H210" s="393"/>
      <c r="I210" s="393"/>
      <c r="J210" s="393"/>
      <c r="K210" s="393"/>
      <c r="L210" s="393"/>
      <c r="M210" s="11">
        <f>SUM(M206:M207)</f>
        <v>0</v>
      </c>
      <c r="N210" s="11">
        <f>SUM(N206:N207)</f>
        <v>0</v>
      </c>
      <c r="O210" s="11">
        <f>SUM(O206:O207)</f>
        <v>0</v>
      </c>
      <c r="P210" s="11">
        <f>SUM(P206:P207)</f>
        <v>0</v>
      </c>
    </row>
    <row r="211" spans="1:18" ht="19.5" thickBot="1" x14ac:dyDescent="0.25">
      <c r="A211" s="843"/>
      <c r="B211" s="802"/>
      <c r="C211" s="401"/>
      <c r="D211" s="3" t="s">
        <v>1315</v>
      </c>
      <c r="E211" s="393"/>
      <c r="F211" s="393"/>
      <c r="G211" s="393"/>
      <c r="H211" s="393"/>
      <c r="I211" s="393"/>
      <c r="J211" s="393"/>
      <c r="K211" s="393"/>
      <c r="L211" s="393"/>
      <c r="M211" s="135">
        <f t="shared" ref="M211:O211" si="25">(M210*1.73*220*0.9)/1000</f>
        <v>0</v>
      </c>
      <c r="N211" s="135">
        <f t="shared" si="25"/>
        <v>0</v>
      </c>
      <c r="O211" s="135">
        <f t="shared" si="25"/>
        <v>0</v>
      </c>
      <c r="P211" s="136"/>
      <c r="Q211" s="168"/>
    </row>
    <row r="212" spans="1:18" ht="18.75" thickBot="1" x14ac:dyDescent="0.25">
      <c r="A212" s="843"/>
      <c r="B212" s="802"/>
      <c r="C212" s="406"/>
      <c r="D212" s="3" t="s">
        <v>1317</v>
      </c>
      <c r="E212" s="394"/>
      <c r="F212" s="394"/>
      <c r="G212" s="394"/>
      <c r="H212" s="394"/>
      <c r="I212" s="394"/>
      <c r="J212" s="394"/>
      <c r="K212" s="394"/>
      <c r="L212" s="394"/>
      <c r="M212" s="788">
        <f>(M211+N211+O211)</f>
        <v>0</v>
      </c>
      <c r="N212" s="789"/>
      <c r="O212" s="789"/>
      <c r="P212" s="790"/>
    </row>
    <row r="213" spans="1:18" ht="40.5" customHeight="1" thickBot="1" x14ac:dyDescent="0.25">
      <c r="A213" s="844"/>
      <c r="B213" s="803"/>
      <c r="C213" s="680"/>
      <c r="D213" s="678"/>
      <c r="E213" s="678"/>
      <c r="F213" s="678"/>
      <c r="G213" s="678"/>
      <c r="H213" s="678"/>
      <c r="I213" s="678"/>
      <c r="J213" s="678"/>
      <c r="K213" s="678"/>
      <c r="L213" s="678"/>
      <c r="M213" s="48">
        <f>M210</f>
        <v>0</v>
      </c>
      <c r="N213" s="48">
        <f>N210</f>
        <v>0</v>
      </c>
      <c r="O213" s="48">
        <f>O20</f>
        <v>0</v>
      </c>
      <c r="P213" s="48">
        <f>P210</f>
        <v>0</v>
      </c>
    </row>
    <row r="214" spans="1:18" ht="40.5" customHeight="1" thickBot="1" x14ac:dyDescent="0.25">
      <c r="A214" s="679"/>
      <c r="B214" s="679"/>
      <c r="C214" s="679"/>
      <c r="D214" s="629" t="str">
        <f>HYPERLINK("#Оглавление!h10","&lt;&lt;&lt;&lt;&lt;")</f>
        <v>&lt;&lt;&lt;&lt;&lt;</v>
      </c>
      <c r="E214" s="679"/>
      <c r="F214" s="679"/>
      <c r="G214" s="679"/>
      <c r="H214" s="679"/>
      <c r="I214" s="679"/>
      <c r="J214" s="679"/>
      <c r="K214" s="679"/>
      <c r="L214" s="679"/>
      <c r="M214" s="679"/>
      <c r="N214" s="679"/>
      <c r="O214" s="679"/>
      <c r="P214" s="679"/>
    </row>
    <row r="215" spans="1:18" ht="54.75" thickBot="1" x14ac:dyDescent="0.25">
      <c r="A215" s="193">
        <v>43935</v>
      </c>
      <c r="B215" s="57"/>
      <c r="C215" s="387" t="s">
        <v>1436</v>
      </c>
      <c r="D215" s="124" t="s">
        <v>1351</v>
      </c>
      <c r="E215" s="390" t="s">
        <v>1435</v>
      </c>
      <c r="F215" s="499" t="s">
        <v>1511</v>
      </c>
      <c r="G215" s="499" t="s">
        <v>1557</v>
      </c>
      <c r="H215" s="720" t="s">
        <v>1558</v>
      </c>
      <c r="I215" s="499" t="s">
        <v>1559</v>
      </c>
      <c r="J215" s="720" t="s">
        <v>1446</v>
      </c>
      <c r="K215" s="499" t="s">
        <v>1560</v>
      </c>
      <c r="L215" s="499" t="s">
        <v>1561</v>
      </c>
      <c r="M215" s="166" t="str">
        <f>'Данные по ТП'!C108</f>
        <v>ТМ-250/10</v>
      </c>
      <c r="N215" s="126" t="s">
        <v>1352</v>
      </c>
      <c r="O215" s="125" t="s">
        <v>5</v>
      </c>
      <c r="P215" s="127">
        <f>'Данные по ТП'!F108</f>
        <v>760216</v>
      </c>
    </row>
    <row r="216" spans="1:18" ht="19.5" customHeight="1" thickBot="1" x14ac:dyDescent="0.25">
      <c r="A216" s="872" t="s">
        <v>1610</v>
      </c>
      <c r="B216" s="791" t="s">
        <v>421</v>
      </c>
      <c r="C216" s="401">
        <v>1</v>
      </c>
      <c r="D216" s="173" t="s">
        <v>1267</v>
      </c>
      <c r="E216" s="415"/>
      <c r="F216" s="686">
        <f>((O216*1.73*220*0.9)/1000)+((N216*1.73*220*0.9)/1000)+((M216*1.73*220*0.9)/1000)</f>
        <v>0</v>
      </c>
      <c r="G216" s="822">
        <v>238</v>
      </c>
      <c r="H216" s="822">
        <v>239</v>
      </c>
      <c r="I216" s="822">
        <v>238</v>
      </c>
      <c r="J216" s="822">
        <v>408</v>
      </c>
      <c r="K216" s="822">
        <v>413</v>
      </c>
      <c r="L216" s="822">
        <v>412</v>
      </c>
      <c r="M216" s="202">
        <v>0</v>
      </c>
      <c r="N216" s="202">
        <v>0</v>
      </c>
      <c r="O216" s="202">
        <v>0</v>
      </c>
      <c r="P216" s="202">
        <v>0</v>
      </c>
    </row>
    <row r="217" spans="1:18" ht="19.5" thickBot="1" x14ac:dyDescent="0.25">
      <c r="A217" s="873"/>
      <c r="B217" s="802"/>
      <c r="C217" s="401">
        <v>2</v>
      </c>
      <c r="D217" s="173" t="s">
        <v>1268</v>
      </c>
      <c r="E217" s="415"/>
      <c r="F217" s="686">
        <f t="shared" ref="F217:F224" si="26">((O217*1.73*220*0.9)/1000)+((N217*1.73*220*0.9)/1000)+((M217*1.73*220*0.9)/1000)</f>
        <v>7.5358799999999997</v>
      </c>
      <c r="G217" s="823"/>
      <c r="H217" s="823"/>
      <c r="I217" s="823"/>
      <c r="J217" s="823"/>
      <c r="K217" s="823"/>
      <c r="L217" s="823"/>
      <c r="M217" s="202">
        <v>4</v>
      </c>
      <c r="N217" s="202">
        <v>13</v>
      </c>
      <c r="O217" s="202">
        <v>5</v>
      </c>
      <c r="P217" s="202">
        <v>8</v>
      </c>
    </row>
    <row r="218" spans="1:18" ht="19.5" thickBot="1" x14ac:dyDescent="0.25">
      <c r="A218" s="873"/>
      <c r="B218" s="802"/>
      <c r="C218" s="401">
        <v>3</v>
      </c>
      <c r="D218" s="173" t="s">
        <v>1269</v>
      </c>
      <c r="E218" s="415"/>
      <c r="F218" s="686">
        <f t="shared" si="26"/>
        <v>1.37016</v>
      </c>
      <c r="G218" s="686"/>
      <c r="H218" s="686"/>
      <c r="I218" s="686"/>
      <c r="J218" s="686"/>
      <c r="K218" s="686"/>
      <c r="L218" s="686"/>
      <c r="M218" s="202">
        <v>0</v>
      </c>
      <c r="N218" s="202">
        <v>0</v>
      </c>
      <c r="O218" s="202">
        <v>4</v>
      </c>
      <c r="P218" s="202">
        <v>4</v>
      </c>
    </row>
    <row r="219" spans="1:18" ht="19.5" thickBot="1" x14ac:dyDescent="0.25">
      <c r="A219" s="873"/>
      <c r="B219" s="802"/>
      <c r="C219" s="401">
        <v>4</v>
      </c>
      <c r="D219" s="173" t="s">
        <v>1270</v>
      </c>
      <c r="E219" s="415"/>
      <c r="F219" s="686">
        <f t="shared" si="26"/>
        <v>2.05524</v>
      </c>
      <c r="G219" s="686"/>
      <c r="H219" s="686"/>
      <c r="I219" s="686"/>
      <c r="J219" s="686"/>
      <c r="K219" s="686"/>
      <c r="L219" s="686"/>
      <c r="M219" s="202">
        <v>2</v>
      </c>
      <c r="N219" s="202">
        <v>2</v>
      </c>
      <c r="O219" s="202">
        <v>2</v>
      </c>
      <c r="P219" s="202">
        <v>0</v>
      </c>
    </row>
    <row r="220" spans="1:18" ht="19.5" thickBot="1" x14ac:dyDescent="0.25">
      <c r="A220" s="873"/>
      <c r="B220" s="802"/>
      <c r="C220" s="401">
        <v>5</v>
      </c>
      <c r="D220" s="173" t="s">
        <v>1271</v>
      </c>
      <c r="E220" s="415"/>
      <c r="F220" s="686">
        <f t="shared" si="26"/>
        <v>0</v>
      </c>
      <c r="G220" s="686"/>
      <c r="H220" s="686"/>
      <c r="I220" s="686"/>
      <c r="J220" s="686"/>
      <c r="K220" s="686"/>
      <c r="L220" s="686"/>
      <c r="M220" s="202">
        <v>0</v>
      </c>
      <c r="N220" s="202">
        <v>0</v>
      </c>
      <c r="O220" s="202">
        <v>0</v>
      </c>
      <c r="P220" s="202">
        <v>0</v>
      </c>
      <c r="Q220" s="223"/>
      <c r="R220" s="101"/>
    </row>
    <row r="221" spans="1:18" ht="19.5" thickBot="1" x14ac:dyDescent="0.25">
      <c r="A221" s="873"/>
      <c r="B221" s="802"/>
      <c r="C221" s="401">
        <v>6</v>
      </c>
      <c r="D221" s="173" t="s">
        <v>1272</v>
      </c>
      <c r="E221" s="415"/>
      <c r="F221" s="686">
        <f t="shared" si="26"/>
        <v>0</v>
      </c>
      <c r="G221" s="686"/>
      <c r="H221" s="686"/>
      <c r="I221" s="686"/>
      <c r="J221" s="686"/>
      <c r="K221" s="686"/>
      <c r="L221" s="686"/>
      <c r="M221" s="202"/>
      <c r="N221" s="202"/>
      <c r="O221" s="202"/>
      <c r="P221" s="202"/>
    </row>
    <row r="222" spans="1:18" ht="19.5" thickBot="1" x14ac:dyDescent="0.25">
      <c r="A222" s="873"/>
      <c r="B222" s="802"/>
      <c r="C222" s="401">
        <v>7</v>
      </c>
      <c r="D222" s="173" t="s">
        <v>1273</v>
      </c>
      <c r="E222" s="415"/>
      <c r="F222" s="686">
        <f t="shared" si="26"/>
        <v>2.39778</v>
      </c>
      <c r="G222" s="686"/>
      <c r="H222" s="686"/>
      <c r="I222" s="686"/>
      <c r="J222" s="686"/>
      <c r="K222" s="686"/>
      <c r="L222" s="686"/>
      <c r="M222" s="202">
        <v>4</v>
      </c>
      <c r="N222" s="202">
        <v>2</v>
      </c>
      <c r="O222" s="202">
        <v>1</v>
      </c>
      <c r="P222" s="202">
        <v>2</v>
      </c>
    </row>
    <row r="223" spans="1:18" ht="19.5" thickBot="1" x14ac:dyDescent="0.25">
      <c r="A223" s="873"/>
      <c r="B223" s="802"/>
      <c r="C223" s="401">
        <v>8</v>
      </c>
      <c r="D223" s="173" t="s">
        <v>1274</v>
      </c>
      <c r="E223" s="415"/>
      <c r="F223" s="686">
        <f t="shared" si="26"/>
        <v>0</v>
      </c>
      <c r="G223" s="686"/>
      <c r="H223" s="686"/>
      <c r="I223" s="686"/>
      <c r="J223" s="686"/>
      <c r="K223" s="686"/>
      <c r="L223" s="686"/>
      <c r="M223" s="202"/>
      <c r="N223" s="202"/>
      <c r="O223" s="202"/>
      <c r="P223" s="202"/>
    </row>
    <row r="224" spans="1:18" ht="19.5" thickBot="1" x14ac:dyDescent="0.25">
      <c r="A224" s="873"/>
      <c r="B224" s="802"/>
      <c r="C224" s="401"/>
      <c r="D224" s="173"/>
      <c r="E224" s="415"/>
      <c r="F224" s="686">
        <f t="shared" si="26"/>
        <v>0</v>
      </c>
      <c r="G224" s="686"/>
      <c r="H224" s="686"/>
      <c r="I224" s="686"/>
      <c r="J224" s="686"/>
      <c r="K224" s="686"/>
      <c r="L224" s="686"/>
      <c r="M224" s="361"/>
      <c r="N224" s="361"/>
      <c r="O224" s="361"/>
      <c r="P224" s="361"/>
    </row>
    <row r="225" spans="1:17" ht="19.5" thickBot="1" x14ac:dyDescent="0.25">
      <c r="A225" s="873"/>
      <c r="B225" s="802"/>
      <c r="C225" s="401"/>
      <c r="D225" s="173"/>
      <c r="E225" s="415"/>
      <c r="F225" s="415"/>
      <c r="G225" s="415"/>
      <c r="H225" s="415"/>
      <c r="I225" s="415"/>
      <c r="J225" s="415"/>
      <c r="K225" s="415"/>
      <c r="L225" s="415"/>
      <c r="M225" s="361"/>
      <c r="N225" s="361"/>
      <c r="O225" s="361"/>
      <c r="P225" s="361"/>
    </row>
    <row r="226" spans="1:17" ht="19.5" thickBot="1" x14ac:dyDescent="0.25">
      <c r="A226" s="873"/>
      <c r="B226" s="802"/>
      <c r="C226" s="401"/>
      <c r="D226" s="3" t="s">
        <v>1314</v>
      </c>
      <c r="E226" s="393"/>
      <c r="F226" s="393"/>
      <c r="G226" s="393"/>
      <c r="H226" s="393"/>
      <c r="I226" s="393"/>
      <c r="J226" s="393"/>
      <c r="K226" s="393"/>
      <c r="L226" s="393"/>
      <c r="M226" s="11">
        <f>SUM(M216:M223)</f>
        <v>10</v>
      </c>
      <c r="N226" s="11">
        <f>SUM(N216:N223)</f>
        <v>17</v>
      </c>
      <c r="O226" s="11">
        <f>SUM(O216:O223)</f>
        <v>12</v>
      </c>
      <c r="P226" s="11">
        <f>SUM(P216:P223)</f>
        <v>14</v>
      </c>
    </row>
    <row r="227" spans="1:17" ht="19.5" thickBot="1" x14ac:dyDescent="0.25">
      <c r="A227" s="873"/>
      <c r="B227" s="802"/>
      <c r="C227" s="401"/>
      <c r="D227" s="3" t="s">
        <v>1315</v>
      </c>
      <c r="E227" s="393"/>
      <c r="F227" s="393"/>
      <c r="G227" s="393"/>
      <c r="H227" s="393"/>
      <c r="I227" s="393"/>
      <c r="J227" s="393"/>
      <c r="K227" s="393"/>
      <c r="L227" s="393"/>
      <c r="M227" s="135">
        <f t="shared" ref="M227:O227" si="27">(M226*1.73*220*0.9)/1000</f>
        <v>3.4254000000000002</v>
      </c>
      <c r="N227" s="135">
        <f t="shared" si="27"/>
        <v>5.8231800000000007</v>
      </c>
      <c r="O227" s="135">
        <f t="shared" si="27"/>
        <v>4.1104799999999999</v>
      </c>
      <c r="P227" s="136"/>
      <c r="Q227" s="168"/>
    </row>
    <row r="228" spans="1:17" ht="18.75" thickBot="1" x14ac:dyDescent="0.25">
      <c r="A228" s="873"/>
      <c r="B228" s="802"/>
      <c r="C228" s="401"/>
      <c r="D228" s="3" t="s">
        <v>1316</v>
      </c>
      <c r="E228" s="394"/>
      <c r="F228" s="394"/>
      <c r="G228" s="394"/>
      <c r="H228" s="394"/>
      <c r="I228" s="394"/>
      <c r="J228" s="394"/>
      <c r="K228" s="394"/>
      <c r="L228" s="394"/>
      <c r="M228" s="788">
        <f>(M227+N227+O227)</f>
        <v>13.359059999999999</v>
      </c>
      <c r="N228" s="789"/>
      <c r="O228" s="789"/>
      <c r="P228" s="790"/>
      <c r="Q228" s="168"/>
    </row>
    <row r="229" spans="1:17" ht="19.5" thickBot="1" x14ac:dyDescent="0.25">
      <c r="A229" s="873"/>
      <c r="B229" s="802"/>
      <c r="C229" s="404"/>
      <c r="D229" s="830"/>
      <c r="E229" s="831"/>
      <c r="F229" s="831"/>
      <c r="G229" s="831"/>
      <c r="H229" s="831"/>
      <c r="I229" s="831"/>
      <c r="J229" s="831"/>
      <c r="K229" s="831"/>
      <c r="L229" s="831"/>
      <c r="M229" s="831"/>
      <c r="N229" s="831"/>
      <c r="O229" s="831"/>
      <c r="P229" s="832"/>
      <c r="Q229" s="168"/>
    </row>
    <row r="230" spans="1:17" ht="54.75" thickBot="1" x14ac:dyDescent="0.25">
      <c r="A230" s="873"/>
      <c r="B230" s="802"/>
      <c r="C230" s="387" t="s">
        <v>1436</v>
      </c>
      <c r="D230" s="217" t="s">
        <v>1327</v>
      </c>
      <c r="E230" s="390" t="s">
        <v>1435</v>
      </c>
      <c r="F230" s="499" t="s">
        <v>1511</v>
      </c>
      <c r="G230" s="499" t="s">
        <v>1557</v>
      </c>
      <c r="H230" s="720" t="s">
        <v>1558</v>
      </c>
      <c r="I230" s="499" t="s">
        <v>1559</v>
      </c>
      <c r="J230" s="720" t="s">
        <v>1446</v>
      </c>
      <c r="K230" s="499" t="s">
        <v>1560</v>
      </c>
      <c r="L230" s="499" t="s">
        <v>1561</v>
      </c>
      <c r="M230" s="166" t="str">
        <f>'Данные по ТП'!C109</f>
        <v>ТМ-250/10</v>
      </c>
      <c r="N230" s="126" t="s">
        <v>1352</v>
      </c>
      <c r="O230" s="125" t="s">
        <v>5</v>
      </c>
      <c r="P230" s="127">
        <f>'Данные по ТП'!F109</f>
        <v>1462</v>
      </c>
    </row>
    <row r="231" spans="1:17" ht="19.5" thickBot="1" x14ac:dyDescent="0.25">
      <c r="A231" s="873"/>
      <c r="B231" s="802"/>
      <c r="C231" s="401">
        <v>9</v>
      </c>
      <c r="D231" s="173" t="s">
        <v>1275</v>
      </c>
      <c r="E231" s="415"/>
      <c r="F231" s="686">
        <f>((O231*1.73*220*0.9)/1000)+((N231*1.73*220*0.9)/1000)+((M231*1.73*220*0.9)/1000)</f>
        <v>1.02762</v>
      </c>
      <c r="G231" s="822"/>
      <c r="H231" s="822"/>
      <c r="I231" s="822"/>
      <c r="J231" s="822"/>
      <c r="K231" s="822"/>
      <c r="L231" s="822"/>
      <c r="M231" s="202">
        <v>3</v>
      </c>
      <c r="N231" s="202">
        <v>0</v>
      </c>
      <c r="O231" s="202">
        <v>0</v>
      </c>
      <c r="P231" s="202">
        <v>3</v>
      </c>
    </row>
    <row r="232" spans="1:17" ht="19.5" thickBot="1" x14ac:dyDescent="0.25">
      <c r="A232" s="873"/>
      <c r="B232" s="802"/>
      <c r="C232" s="401">
        <v>10</v>
      </c>
      <c r="D232" s="173" t="s">
        <v>1276</v>
      </c>
      <c r="E232" s="415"/>
      <c r="F232" s="686">
        <f t="shared" ref="F232:F239" si="28">((O232*1.73*220*0.9)/1000)+((N232*1.73*220*0.9)/1000)+((M232*1.73*220*0.9)/1000)</f>
        <v>0.68508000000000002</v>
      </c>
      <c r="G232" s="823"/>
      <c r="H232" s="823"/>
      <c r="I232" s="823"/>
      <c r="J232" s="823"/>
      <c r="K232" s="823"/>
      <c r="L232" s="823"/>
      <c r="M232" s="202">
        <v>0</v>
      </c>
      <c r="N232" s="202">
        <v>1</v>
      </c>
      <c r="O232" s="202">
        <v>1</v>
      </c>
      <c r="P232" s="202">
        <v>1</v>
      </c>
    </row>
    <row r="233" spans="1:17" ht="19.5" thickBot="1" x14ac:dyDescent="0.25">
      <c r="A233" s="873"/>
      <c r="B233" s="802"/>
      <c r="C233" s="401">
        <v>11</v>
      </c>
      <c r="D233" s="173" t="s">
        <v>1277</v>
      </c>
      <c r="E233" s="415"/>
      <c r="F233" s="686">
        <f t="shared" si="28"/>
        <v>9.9336599999999979</v>
      </c>
      <c r="G233" s="686"/>
      <c r="H233" s="686"/>
      <c r="I233" s="686"/>
      <c r="J233" s="686"/>
      <c r="K233" s="686"/>
      <c r="L233" s="686"/>
      <c r="M233" s="202">
        <v>7</v>
      </c>
      <c r="N233" s="202">
        <v>8</v>
      </c>
      <c r="O233" s="202">
        <v>14</v>
      </c>
      <c r="P233" s="202">
        <v>7</v>
      </c>
    </row>
    <row r="234" spans="1:17" ht="37.5" customHeight="1" thickBot="1" x14ac:dyDescent="0.25">
      <c r="A234" s="873"/>
      <c r="B234" s="802"/>
      <c r="C234" s="401">
        <v>12</v>
      </c>
      <c r="D234" s="173" t="s">
        <v>1278</v>
      </c>
      <c r="E234" s="415"/>
      <c r="F234" s="686">
        <f t="shared" si="28"/>
        <v>5.1380999999999997</v>
      </c>
      <c r="G234" s="686"/>
      <c r="H234" s="686"/>
      <c r="I234" s="686"/>
      <c r="J234" s="686"/>
      <c r="K234" s="686"/>
      <c r="L234" s="686"/>
      <c r="M234" s="202">
        <v>5</v>
      </c>
      <c r="N234" s="202">
        <v>7</v>
      </c>
      <c r="O234" s="202">
        <v>3</v>
      </c>
      <c r="P234" s="202">
        <v>3</v>
      </c>
    </row>
    <row r="235" spans="1:17" ht="19.5" thickBot="1" x14ac:dyDescent="0.25">
      <c r="A235" s="873"/>
      <c r="B235" s="802"/>
      <c r="C235" s="401">
        <v>14</v>
      </c>
      <c r="D235" s="173" t="s">
        <v>1279</v>
      </c>
      <c r="E235" s="415"/>
      <c r="F235" s="686">
        <f t="shared" si="28"/>
        <v>2.39778</v>
      </c>
      <c r="G235" s="686"/>
      <c r="H235" s="686"/>
      <c r="I235" s="686"/>
      <c r="J235" s="686"/>
      <c r="K235" s="686"/>
      <c r="L235" s="686"/>
      <c r="M235" s="202">
        <v>3</v>
      </c>
      <c r="N235" s="202">
        <v>2</v>
      </c>
      <c r="O235" s="202">
        <v>2</v>
      </c>
      <c r="P235" s="202">
        <v>3</v>
      </c>
    </row>
    <row r="236" spans="1:17" ht="19.5" thickBot="1" x14ac:dyDescent="0.25">
      <c r="A236" s="873"/>
      <c r="B236" s="802"/>
      <c r="C236" s="401">
        <v>16</v>
      </c>
      <c r="D236" s="173" t="s">
        <v>1280</v>
      </c>
      <c r="E236" s="415"/>
      <c r="F236" s="686">
        <f t="shared" si="28"/>
        <v>8.9060400000000008</v>
      </c>
      <c r="G236" s="686"/>
      <c r="H236" s="686"/>
      <c r="I236" s="686"/>
      <c r="J236" s="686"/>
      <c r="K236" s="686"/>
      <c r="L236" s="686"/>
      <c r="M236" s="202">
        <v>3</v>
      </c>
      <c r="N236" s="202">
        <v>11</v>
      </c>
      <c r="O236" s="202">
        <v>12</v>
      </c>
      <c r="P236" s="202">
        <v>4</v>
      </c>
    </row>
    <row r="237" spans="1:17" ht="19.5" thickBot="1" x14ac:dyDescent="0.25">
      <c r="A237" s="873"/>
      <c r="B237" s="802"/>
      <c r="C237" s="401">
        <v>13</v>
      </c>
      <c r="D237" s="173"/>
      <c r="E237" s="415"/>
      <c r="F237" s="686">
        <f t="shared" si="28"/>
        <v>2.05524</v>
      </c>
      <c r="G237" s="686"/>
      <c r="H237" s="686"/>
      <c r="I237" s="686"/>
      <c r="J237" s="686"/>
      <c r="K237" s="686"/>
      <c r="L237" s="686"/>
      <c r="M237" s="361">
        <v>0</v>
      </c>
      <c r="N237" s="361">
        <v>0</v>
      </c>
      <c r="O237" s="361">
        <v>6</v>
      </c>
      <c r="P237" s="361">
        <v>4</v>
      </c>
    </row>
    <row r="238" spans="1:17" ht="19.5" thickBot="1" x14ac:dyDescent="0.25">
      <c r="A238" s="873"/>
      <c r="B238" s="802"/>
      <c r="C238" s="401">
        <v>15</v>
      </c>
      <c r="D238" s="173"/>
      <c r="E238" s="415"/>
      <c r="F238" s="686">
        <f t="shared" si="28"/>
        <v>0</v>
      </c>
      <c r="G238" s="686"/>
      <c r="H238" s="686"/>
      <c r="I238" s="686"/>
      <c r="J238" s="686"/>
      <c r="K238" s="686"/>
      <c r="L238" s="686"/>
      <c r="M238" s="361"/>
      <c r="N238" s="361"/>
      <c r="O238" s="361">
        <v>0</v>
      </c>
      <c r="P238" s="361">
        <v>0</v>
      </c>
    </row>
    <row r="239" spans="1:17" ht="17.25" customHeight="1" thickBot="1" x14ac:dyDescent="0.3">
      <c r="A239" s="873"/>
      <c r="B239" s="802"/>
      <c r="C239" s="406"/>
      <c r="D239" s="194"/>
      <c r="E239" s="439"/>
      <c r="F239" s="686">
        <f t="shared" si="28"/>
        <v>0</v>
      </c>
      <c r="G239" s="686"/>
      <c r="H239" s="686"/>
      <c r="I239" s="686"/>
      <c r="J239" s="686"/>
      <c r="K239" s="686"/>
      <c r="L239" s="686"/>
      <c r="M239" s="195"/>
      <c r="N239" s="194"/>
      <c r="O239" s="194"/>
      <c r="P239" s="194"/>
    </row>
    <row r="240" spans="1:17" ht="19.5" thickBot="1" x14ac:dyDescent="0.25">
      <c r="A240" s="873"/>
      <c r="B240" s="802"/>
      <c r="C240" s="401"/>
      <c r="D240" s="3" t="s">
        <v>1313</v>
      </c>
      <c r="E240" s="393"/>
      <c r="F240" s="393"/>
      <c r="G240" s="393"/>
      <c r="H240" s="393"/>
      <c r="I240" s="393"/>
      <c r="J240" s="393"/>
      <c r="K240" s="393"/>
      <c r="L240" s="393"/>
      <c r="M240" s="11">
        <f>SUM(M231:M237)</f>
        <v>21</v>
      </c>
      <c r="N240" s="11">
        <f>SUM(N231:N237)</f>
        <v>29</v>
      </c>
      <c r="O240" s="11">
        <f>SUM(O231:O238)</f>
        <v>38</v>
      </c>
      <c r="P240" s="11">
        <f>SUM(P231:P238)</f>
        <v>25</v>
      </c>
      <c r="Q240" s="168"/>
    </row>
    <row r="241" spans="1:16" ht="19.5" thickBot="1" x14ac:dyDescent="0.25">
      <c r="A241" s="873"/>
      <c r="B241" s="802"/>
      <c r="C241" s="401"/>
      <c r="D241" s="3" t="s">
        <v>1315</v>
      </c>
      <c r="E241" s="393"/>
      <c r="F241" s="393"/>
      <c r="G241" s="393"/>
      <c r="H241" s="393"/>
      <c r="I241" s="393"/>
      <c r="J241" s="393"/>
      <c r="K241" s="393"/>
      <c r="L241" s="393"/>
      <c r="M241" s="135">
        <f t="shared" ref="M241:O241" si="29">(M240*1.73*220*0.9)/1000</f>
        <v>7.1933399999999992</v>
      </c>
      <c r="N241" s="135">
        <f t="shared" si="29"/>
        <v>9.9336599999999997</v>
      </c>
      <c r="O241" s="135">
        <f t="shared" si="29"/>
        <v>13.01652</v>
      </c>
      <c r="P241" s="136"/>
    </row>
    <row r="242" spans="1:16" ht="18.75" thickBot="1" x14ac:dyDescent="0.25">
      <c r="A242" s="873"/>
      <c r="B242" s="802"/>
      <c r="C242" s="401"/>
      <c r="D242" s="3" t="s">
        <v>1317</v>
      </c>
      <c r="E242" s="394"/>
      <c r="F242" s="394"/>
      <c r="G242" s="394"/>
      <c r="H242" s="394"/>
      <c r="I242" s="394"/>
      <c r="J242" s="394"/>
      <c r="K242" s="394"/>
      <c r="L242" s="394"/>
      <c r="M242" s="788">
        <f>(M241+N241+O241)</f>
        <v>30.143519999999999</v>
      </c>
      <c r="N242" s="789"/>
      <c r="O242" s="789"/>
      <c r="P242" s="790"/>
    </row>
    <row r="243" spans="1:16" ht="19.5" thickBot="1" x14ac:dyDescent="0.25">
      <c r="A243" s="874"/>
      <c r="B243" s="803"/>
      <c r="C243" s="405"/>
      <c r="D243" s="13" t="s">
        <v>59</v>
      </c>
      <c r="E243" s="407"/>
      <c r="F243" s="407"/>
      <c r="G243" s="407"/>
      <c r="H243" s="407"/>
      <c r="I243" s="407"/>
      <c r="J243" s="407"/>
      <c r="K243" s="407"/>
      <c r="L243" s="407"/>
      <c r="M243" s="48">
        <f>M240+M226</f>
        <v>31</v>
      </c>
      <c r="N243" s="48">
        <f>N240+N226</f>
        <v>46</v>
      </c>
      <c r="O243" s="48">
        <f>O240+O226</f>
        <v>50</v>
      </c>
      <c r="P243" s="48">
        <f>P240+P226</f>
        <v>39</v>
      </c>
    </row>
    <row r="244" spans="1:16" s="100" customFormat="1" x14ac:dyDescent="0.25">
      <c r="A244" s="227"/>
      <c r="C244" s="413"/>
      <c r="E244" s="413"/>
      <c r="F244" s="413"/>
      <c r="G244" s="413"/>
      <c r="H244" s="413"/>
      <c r="I244" s="413"/>
      <c r="J244" s="413"/>
      <c r="K244" s="413"/>
      <c r="L244" s="413"/>
      <c r="M244" s="172"/>
    </row>
    <row r="245" spans="1:16" s="100" customFormat="1" ht="25.5" x14ac:dyDescent="0.25">
      <c r="A245" s="227"/>
      <c r="C245" s="413"/>
      <c r="D245" s="629" t="str">
        <f>HYPERLINK("#Оглавление!h10","&lt;&lt;&lt;&lt;&lt;")</f>
        <v>&lt;&lt;&lt;&lt;&lt;</v>
      </c>
      <c r="E245" s="413"/>
      <c r="F245" s="413"/>
      <c r="G245" s="413"/>
      <c r="H245" s="413"/>
      <c r="I245" s="413"/>
      <c r="J245" s="413"/>
      <c r="K245" s="413"/>
      <c r="L245" s="413"/>
      <c r="M245" s="172"/>
    </row>
    <row r="246" spans="1:16" s="100" customFormat="1" x14ac:dyDescent="0.25">
      <c r="A246" s="227"/>
      <c r="C246" s="413"/>
      <c r="E246" s="413"/>
      <c r="F246" s="413"/>
      <c r="G246" s="413"/>
      <c r="H246" s="413"/>
      <c r="I246" s="413"/>
      <c r="J246" s="413"/>
      <c r="K246" s="413"/>
      <c r="L246" s="413"/>
      <c r="M246" s="172"/>
    </row>
    <row r="247" spans="1:16" s="100" customFormat="1" x14ac:dyDescent="0.25">
      <c r="A247" s="227"/>
      <c r="C247" s="413"/>
      <c r="E247" s="413"/>
      <c r="F247" s="413"/>
      <c r="G247" s="413"/>
      <c r="H247" s="413"/>
      <c r="I247" s="413"/>
      <c r="J247" s="413"/>
      <c r="K247" s="413"/>
      <c r="L247" s="413"/>
      <c r="M247" s="172"/>
    </row>
    <row r="248" spans="1:16" s="100" customFormat="1" x14ac:dyDescent="0.25">
      <c r="A248" s="227"/>
      <c r="C248" s="413"/>
      <c r="E248" s="413"/>
      <c r="F248" s="413"/>
      <c r="G248" s="413"/>
      <c r="H248" s="413"/>
      <c r="I248" s="413"/>
      <c r="J248" s="413"/>
      <c r="K248" s="413"/>
      <c r="L248" s="413"/>
      <c r="M248" s="172"/>
    </row>
    <row r="249" spans="1:16" s="100" customFormat="1" x14ac:dyDescent="0.25">
      <c r="A249" s="227"/>
      <c r="C249" s="413"/>
      <c r="E249" s="413"/>
      <c r="F249" s="413"/>
      <c r="G249" s="413"/>
      <c r="H249" s="413"/>
      <c r="I249" s="413"/>
      <c r="J249" s="413"/>
      <c r="K249" s="413"/>
      <c r="L249" s="413"/>
      <c r="M249" s="172"/>
    </row>
    <row r="250" spans="1:16" s="100" customFormat="1" x14ac:dyDescent="0.25">
      <c r="A250" s="227"/>
      <c r="C250" s="413"/>
      <c r="E250" s="413"/>
      <c r="F250" s="413"/>
      <c r="G250" s="413"/>
      <c r="H250" s="413"/>
      <c r="I250" s="413"/>
      <c r="J250" s="413"/>
      <c r="K250" s="413"/>
      <c r="L250" s="413"/>
      <c r="M250" s="172"/>
    </row>
    <row r="251" spans="1:16" s="100" customFormat="1" x14ac:dyDescent="0.25">
      <c r="A251" s="227"/>
      <c r="C251" s="413"/>
      <c r="E251" s="413"/>
      <c r="F251" s="413"/>
      <c r="G251" s="413"/>
      <c r="H251" s="413"/>
      <c r="I251" s="413"/>
      <c r="J251" s="413"/>
      <c r="K251" s="413"/>
      <c r="L251" s="413"/>
      <c r="M251" s="172"/>
    </row>
    <row r="252" spans="1:16" s="100" customFormat="1" x14ac:dyDescent="0.25">
      <c r="A252" s="227"/>
      <c r="C252" s="413"/>
      <c r="E252" s="413"/>
      <c r="F252" s="413"/>
      <c r="G252" s="413"/>
      <c r="H252" s="413"/>
      <c r="I252" s="413"/>
      <c r="J252" s="413"/>
      <c r="K252" s="413"/>
      <c r="L252" s="413"/>
      <c r="M252" s="172"/>
    </row>
    <row r="253" spans="1:16" s="100" customFormat="1" x14ac:dyDescent="0.25">
      <c r="A253" s="227"/>
      <c r="C253" s="413"/>
      <c r="E253" s="413"/>
      <c r="F253" s="413"/>
      <c r="G253" s="413"/>
      <c r="H253" s="413"/>
      <c r="I253" s="413"/>
      <c r="J253" s="413"/>
      <c r="K253" s="413"/>
      <c r="L253" s="413"/>
      <c r="M253" s="172"/>
    </row>
    <row r="254" spans="1:16" s="100" customFormat="1" x14ac:dyDescent="0.25">
      <c r="A254" s="227"/>
      <c r="C254" s="413"/>
      <c r="E254" s="413"/>
      <c r="F254" s="413"/>
      <c r="G254" s="413"/>
      <c r="H254" s="413"/>
      <c r="I254" s="413"/>
      <c r="J254" s="413"/>
      <c r="K254" s="413"/>
      <c r="L254" s="413"/>
      <c r="M254" s="172"/>
    </row>
    <row r="255" spans="1:16" s="100" customFormat="1" x14ac:dyDescent="0.25">
      <c r="A255" s="227"/>
      <c r="C255" s="413"/>
      <c r="E255" s="413"/>
      <c r="F255" s="413"/>
      <c r="G255" s="413"/>
      <c r="H255" s="413"/>
      <c r="I255" s="413"/>
      <c r="J255" s="413"/>
      <c r="K255" s="413"/>
      <c r="L255" s="413"/>
      <c r="M255" s="172"/>
    </row>
    <row r="256" spans="1:16" s="100" customFormat="1" x14ac:dyDescent="0.25">
      <c r="A256" s="227"/>
      <c r="C256" s="413"/>
      <c r="E256" s="413"/>
      <c r="F256" s="413"/>
      <c r="G256" s="413"/>
      <c r="H256" s="413"/>
      <c r="I256" s="413"/>
      <c r="J256" s="413"/>
      <c r="K256" s="413"/>
      <c r="L256" s="413"/>
      <c r="M256" s="172"/>
    </row>
    <row r="257" spans="1:13" s="100" customFormat="1" x14ac:dyDescent="0.25">
      <c r="A257" s="227"/>
      <c r="C257" s="413"/>
      <c r="E257" s="413"/>
      <c r="F257" s="413"/>
      <c r="G257" s="413"/>
      <c r="H257" s="413"/>
      <c r="I257" s="413"/>
      <c r="J257" s="413"/>
      <c r="K257" s="413"/>
      <c r="L257" s="413"/>
      <c r="M257" s="172"/>
    </row>
    <row r="258" spans="1:13" s="100" customFormat="1" x14ac:dyDescent="0.25">
      <c r="A258" s="227"/>
      <c r="C258" s="413"/>
      <c r="E258" s="413"/>
      <c r="F258" s="413"/>
      <c r="G258" s="413"/>
      <c r="H258" s="413"/>
      <c r="I258" s="413"/>
      <c r="J258" s="413"/>
      <c r="K258" s="413"/>
      <c r="L258" s="413"/>
      <c r="M258" s="172"/>
    </row>
    <row r="259" spans="1:13" s="100" customFormat="1" x14ac:dyDescent="0.25">
      <c r="A259" s="227"/>
      <c r="C259" s="413"/>
      <c r="E259" s="413"/>
      <c r="F259" s="413"/>
      <c r="G259" s="413"/>
      <c r="H259" s="413"/>
      <c r="I259" s="413"/>
      <c r="J259" s="413"/>
      <c r="K259" s="413"/>
      <c r="L259" s="413"/>
      <c r="M259" s="172"/>
    </row>
    <row r="260" spans="1:13" s="100" customFormat="1" x14ac:dyDescent="0.25">
      <c r="A260" s="227"/>
      <c r="C260" s="413"/>
      <c r="E260" s="413"/>
      <c r="F260" s="413"/>
      <c r="G260" s="413"/>
      <c r="H260" s="413"/>
      <c r="I260" s="413"/>
      <c r="J260" s="413"/>
      <c r="K260" s="413"/>
      <c r="L260" s="413"/>
      <c r="M260" s="172"/>
    </row>
    <row r="261" spans="1:13" s="100" customFormat="1" x14ac:dyDescent="0.25">
      <c r="A261" s="227"/>
      <c r="C261" s="413"/>
      <c r="E261" s="413"/>
      <c r="F261" s="413"/>
      <c r="G261" s="413"/>
      <c r="H261" s="413"/>
      <c r="I261" s="413"/>
      <c r="J261" s="413"/>
      <c r="K261" s="413"/>
      <c r="L261" s="413"/>
      <c r="M261" s="172"/>
    </row>
    <row r="262" spans="1:13" s="100" customFormat="1" x14ac:dyDescent="0.25">
      <c r="A262" s="227"/>
      <c r="C262" s="413"/>
      <c r="E262" s="413"/>
      <c r="F262" s="413"/>
      <c r="G262" s="413"/>
      <c r="H262" s="413"/>
      <c r="I262" s="413"/>
      <c r="J262" s="413"/>
      <c r="K262" s="413"/>
      <c r="L262" s="413"/>
      <c r="M262" s="172"/>
    </row>
    <row r="263" spans="1:13" s="100" customFormat="1" x14ac:dyDescent="0.25">
      <c r="A263" s="227"/>
      <c r="C263" s="413"/>
      <c r="E263" s="413"/>
      <c r="F263" s="413"/>
      <c r="G263" s="413"/>
      <c r="H263" s="413"/>
      <c r="I263" s="413"/>
      <c r="J263" s="413"/>
      <c r="K263" s="413"/>
      <c r="L263" s="413"/>
      <c r="M263" s="172"/>
    </row>
    <row r="264" spans="1:13" s="100" customFormat="1" x14ac:dyDescent="0.25">
      <c r="A264" s="227"/>
      <c r="C264" s="413"/>
      <c r="E264" s="413"/>
      <c r="F264" s="413"/>
      <c r="G264" s="413"/>
      <c r="H264" s="413"/>
      <c r="I264" s="413"/>
      <c r="J264" s="413"/>
      <c r="K264" s="413"/>
      <c r="L264" s="413"/>
      <c r="M264" s="172"/>
    </row>
    <row r="265" spans="1:13" s="100" customFormat="1" x14ac:dyDescent="0.25">
      <c r="A265" s="227"/>
      <c r="C265" s="413"/>
      <c r="E265" s="413"/>
      <c r="F265" s="413"/>
      <c r="G265" s="413"/>
      <c r="H265" s="413"/>
      <c r="I265" s="413"/>
      <c r="J265" s="413"/>
      <c r="K265" s="413"/>
      <c r="L265" s="413"/>
      <c r="M265" s="172"/>
    </row>
    <row r="266" spans="1:13" s="100" customFormat="1" x14ac:dyDescent="0.25">
      <c r="A266" s="227"/>
      <c r="C266" s="413"/>
      <c r="E266" s="413"/>
      <c r="F266" s="413"/>
      <c r="G266" s="413"/>
      <c r="H266" s="413"/>
      <c r="I266" s="413"/>
      <c r="J266" s="413"/>
      <c r="K266" s="413"/>
      <c r="L266" s="413"/>
      <c r="M266" s="172"/>
    </row>
    <row r="267" spans="1:13" s="100" customFormat="1" x14ac:dyDescent="0.25">
      <c r="A267" s="227"/>
      <c r="C267" s="413"/>
      <c r="E267" s="413"/>
      <c r="F267" s="413"/>
      <c r="G267" s="413"/>
      <c r="H267" s="413"/>
      <c r="I267" s="413"/>
      <c r="J267" s="413"/>
      <c r="K267" s="413"/>
      <c r="L267" s="413"/>
      <c r="M267" s="172"/>
    </row>
    <row r="268" spans="1:13" s="100" customFormat="1" x14ac:dyDescent="0.25">
      <c r="A268" s="227"/>
      <c r="C268" s="413"/>
      <c r="E268" s="413"/>
      <c r="F268" s="413"/>
      <c r="G268" s="413"/>
      <c r="H268" s="413"/>
      <c r="I268" s="413"/>
      <c r="J268" s="413"/>
      <c r="K268" s="413"/>
      <c r="L268" s="413"/>
      <c r="M268" s="172"/>
    </row>
    <row r="269" spans="1:13" s="100" customFormat="1" x14ac:dyDescent="0.25">
      <c r="A269" s="227"/>
      <c r="C269" s="413"/>
      <c r="E269" s="413"/>
      <c r="F269" s="413"/>
      <c r="G269" s="413"/>
      <c r="H269" s="413"/>
      <c r="I269" s="413"/>
      <c r="J269" s="413"/>
      <c r="K269" s="413"/>
      <c r="L269" s="413"/>
      <c r="M269" s="172"/>
    </row>
    <row r="270" spans="1:13" s="100" customFormat="1" x14ac:dyDescent="0.25">
      <c r="A270" s="227"/>
      <c r="C270" s="413"/>
      <c r="E270" s="413"/>
      <c r="F270" s="413"/>
      <c r="G270" s="413"/>
      <c r="H270" s="413"/>
      <c r="I270" s="413"/>
      <c r="J270" s="413"/>
      <c r="K270" s="413"/>
      <c r="L270" s="413"/>
      <c r="M270" s="172"/>
    </row>
    <row r="271" spans="1:13" s="100" customFormat="1" x14ac:dyDescent="0.25">
      <c r="A271" s="227"/>
      <c r="C271" s="413"/>
      <c r="E271" s="413"/>
      <c r="F271" s="413"/>
      <c r="G271" s="413"/>
      <c r="H271" s="413"/>
      <c r="I271" s="413"/>
      <c r="J271" s="413"/>
      <c r="K271" s="413"/>
      <c r="L271" s="413"/>
      <c r="M271" s="172"/>
    </row>
    <row r="272" spans="1:13" s="100" customFormat="1" x14ac:dyDescent="0.25">
      <c r="A272" s="227"/>
      <c r="C272" s="413"/>
      <c r="E272" s="413"/>
      <c r="F272" s="413"/>
      <c r="G272" s="413"/>
      <c r="H272" s="413"/>
      <c r="I272" s="413"/>
      <c r="J272" s="413"/>
      <c r="K272" s="413"/>
      <c r="L272" s="413"/>
      <c r="M272" s="172"/>
    </row>
    <row r="273" spans="1:13" s="100" customFormat="1" x14ac:dyDescent="0.25">
      <c r="A273" s="227"/>
      <c r="C273" s="413"/>
      <c r="E273" s="413"/>
      <c r="F273" s="413"/>
      <c r="G273" s="413"/>
      <c r="H273" s="413"/>
      <c r="I273" s="413"/>
      <c r="J273" s="413"/>
      <c r="K273" s="413"/>
      <c r="L273" s="413"/>
      <c r="M273" s="172"/>
    </row>
    <row r="274" spans="1:13" s="100" customFormat="1" x14ac:dyDescent="0.25">
      <c r="A274" s="227"/>
      <c r="C274" s="413"/>
      <c r="E274" s="413"/>
      <c r="F274" s="413"/>
      <c r="G274" s="413"/>
      <c r="H274" s="413"/>
      <c r="I274" s="413"/>
      <c r="J274" s="413"/>
      <c r="K274" s="413"/>
      <c r="L274" s="413"/>
      <c r="M274" s="172"/>
    </row>
    <row r="275" spans="1:13" s="100" customFormat="1" x14ac:dyDescent="0.25">
      <c r="A275" s="227"/>
      <c r="C275" s="413"/>
      <c r="E275" s="413"/>
      <c r="F275" s="413"/>
      <c r="G275" s="413"/>
      <c r="H275" s="413"/>
      <c r="I275" s="413"/>
      <c r="J275" s="413"/>
      <c r="K275" s="413"/>
      <c r="L275" s="413"/>
      <c r="M275" s="172"/>
    </row>
    <row r="276" spans="1:13" s="100" customFormat="1" x14ac:dyDescent="0.25">
      <c r="A276" s="227"/>
      <c r="C276" s="413"/>
      <c r="E276" s="413"/>
      <c r="F276" s="413"/>
      <c r="G276" s="413"/>
      <c r="H276" s="413"/>
      <c r="I276" s="413"/>
      <c r="J276" s="413"/>
      <c r="K276" s="413"/>
      <c r="L276" s="413"/>
      <c r="M276" s="172"/>
    </row>
    <row r="277" spans="1:13" s="100" customFormat="1" x14ac:dyDescent="0.25">
      <c r="A277" s="227"/>
      <c r="C277" s="413"/>
      <c r="E277" s="413"/>
      <c r="F277" s="413"/>
      <c r="G277" s="413"/>
      <c r="H277" s="413"/>
      <c r="I277" s="413"/>
      <c r="J277" s="413"/>
      <c r="K277" s="413"/>
      <c r="L277" s="413"/>
      <c r="M277" s="172"/>
    </row>
    <row r="278" spans="1:13" s="100" customFormat="1" x14ac:dyDescent="0.25">
      <c r="A278" s="227"/>
      <c r="C278" s="413"/>
      <c r="E278" s="413"/>
      <c r="F278" s="413"/>
      <c r="G278" s="413"/>
      <c r="H278" s="413"/>
      <c r="I278" s="413"/>
      <c r="J278" s="413"/>
      <c r="K278" s="413"/>
      <c r="L278" s="413"/>
      <c r="M278" s="172"/>
    </row>
    <row r="279" spans="1:13" s="100" customFormat="1" x14ac:dyDescent="0.25">
      <c r="A279" s="227"/>
      <c r="C279" s="413"/>
      <c r="E279" s="413"/>
      <c r="F279" s="413"/>
      <c r="G279" s="413"/>
      <c r="H279" s="413"/>
      <c r="I279" s="413"/>
      <c r="J279" s="413"/>
      <c r="K279" s="413"/>
      <c r="L279" s="413"/>
      <c r="M279" s="172"/>
    </row>
    <row r="280" spans="1:13" s="100" customFormat="1" x14ac:dyDescent="0.25">
      <c r="A280" s="227"/>
      <c r="C280" s="413"/>
      <c r="E280" s="413"/>
      <c r="F280" s="413"/>
      <c r="G280" s="413"/>
      <c r="H280" s="413"/>
      <c r="I280" s="413"/>
      <c r="J280" s="413"/>
      <c r="K280" s="413"/>
      <c r="L280" s="413"/>
      <c r="M280" s="172"/>
    </row>
    <row r="281" spans="1:13" s="100" customFormat="1" x14ac:dyDescent="0.25">
      <c r="A281" s="227"/>
      <c r="C281" s="413"/>
      <c r="E281" s="413"/>
      <c r="F281" s="413"/>
      <c r="G281" s="413"/>
      <c r="H281" s="413"/>
      <c r="I281" s="413"/>
      <c r="J281" s="413"/>
      <c r="K281" s="413"/>
      <c r="L281" s="413"/>
      <c r="M281" s="172"/>
    </row>
    <row r="282" spans="1:13" s="100" customFormat="1" x14ac:dyDescent="0.25">
      <c r="A282" s="227"/>
      <c r="C282" s="413"/>
      <c r="E282" s="413"/>
      <c r="F282" s="413"/>
      <c r="G282" s="413"/>
      <c r="H282" s="413"/>
      <c r="I282" s="413"/>
      <c r="J282" s="413"/>
      <c r="K282" s="413"/>
      <c r="L282" s="413"/>
      <c r="M282" s="172"/>
    </row>
    <row r="283" spans="1:13" s="100" customFormat="1" x14ac:dyDescent="0.25">
      <c r="A283" s="227"/>
      <c r="C283" s="413"/>
      <c r="E283" s="413"/>
      <c r="F283" s="413"/>
      <c r="G283" s="413"/>
      <c r="H283" s="413"/>
      <c r="I283" s="413"/>
      <c r="J283" s="413"/>
      <c r="K283" s="413"/>
      <c r="L283" s="413"/>
      <c r="M283" s="172"/>
    </row>
    <row r="284" spans="1:13" s="100" customFormat="1" x14ac:dyDescent="0.25">
      <c r="A284" s="227"/>
      <c r="C284" s="413"/>
      <c r="E284" s="413"/>
      <c r="F284" s="413"/>
      <c r="G284" s="413"/>
      <c r="H284" s="413"/>
      <c r="I284" s="413"/>
      <c r="J284" s="413"/>
      <c r="K284" s="413"/>
      <c r="L284" s="413"/>
      <c r="M284" s="172"/>
    </row>
    <row r="285" spans="1:13" s="100" customFormat="1" x14ac:dyDescent="0.25">
      <c r="A285" s="227"/>
      <c r="C285" s="413"/>
      <c r="E285" s="413"/>
      <c r="F285" s="413"/>
      <c r="G285" s="413"/>
      <c r="H285" s="413"/>
      <c r="I285" s="413"/>
      <c r="J285" s="413"/>
      <c r="K285" s="413"/>
      <c r="L285" s="413"/>
      <c r="M285" s="172"/>
    </row>
    <row r="286" spans="1:13" s="100" customFormat="1" x14ac:dyDescent="0.25">
      <c r="A286" s="227"/>
      <c r="C286" s="413"/>
      <c r="E286" s="413"/>
      <c r="F286" s="413"/>
      <c r="G286" s="413"/>
      <c r="H286" s="413"/>
      <c r="I286" s="413"/>
      <c r="J286" s="413"/>
      <c r="K286" s="413"/>
      <c r="L286" s="413"/>
      <c r="M286" s="172"/>
    </row>
    <row r="287" spans="1:13" s="100" customFormat="1" x14ac:dyDescent="0.25">
      <c r="A287" s="227"/>
      <c r="C287" s="413"/>
      <c r="E287" s="413"/>
      <c r="F287" s="413"/>
      <c r="G287" s="413"/>
      <c r="H287" s="413"/>
      <c r="I287" s="413"/>
      <c r="J287" s="413"/>
      <c r="K287" s="413"/>
      <c r="L287" s="413"/>
      <c r="M287" s="172"/>
    </row>
    <row r="288" spans="1:13" s="100" customFormat="1" x14ac:dyDescent="0.25">
      <c r="A288" s="227"/>
      <c r="C288" s="413"/>
      <c r="E288" s="413"/>
      <c r="F288" s="413"/>
      <c r="G288" s="413"/>
      <c r="H288" s="413"/>
      <c r="I288" s="413"/>
      <c r="J288" s="413"/>
      <c r="K288" s="413"/>
      <c r="L288" s="413"/>
      <c r="M288" s="172"/>
    </row>
    <row r="289" spans="1:13" s="100" customFormat="1" x14ac:dyDescent="0.25">
      <c r="A289" s="227"/>
      <c r="C289" s="413"/>
      <c r="E289" s="413"/>
      <c r="F289" s="413"/>
      <c r="G289" s="413"/>
      <c r="H289" s="413"/>
      <c r="I289" s="413"/>
      <c r="J289" s="413"/>
      <c r="K289" s="413"/>
      <c r="L289" s="413"/>
      <c r="M289" s="172"/>
    </row>
    <row r="290" spans="1:13" s="100" customFormat="1" x14ac:dyDescent="0.25">
      <c r="A290" s="227"/>
      <c r="C290" s="413"/>
      <c r="E290" s="413"/>
      <c r="F290" s="413"/>
      <c r="G290" s="413"/>
      <c r="H290" s="413"/>
      <c r="I290" s="413"/>
      <c r="J290" s="413"/>
      <c r="K290" s="413"/>
      <c r="L290" s="413"/>
      <c r="M290" s="172"/>
    </row>
    <row r="291" spans="1:13" s="100" customFormat="1" x14ac:dyDescent="0.25">
      <c r="A291" s="227"/>
      <c r="C291" s="413"/>
      <c r="E291" s="413"/>
      <c r="F291" s="413"/>
      <c r="G291" s="413"/>
      <c r="H291" s="413"/>
      <c r="I291" s="413"/>
      <c r="J291" s="413"/>
      <c r="K291" s="413"/>
      <c r="L291" s="413"/>
      <c r="M291" s="172"/>
    </row>
    <row r="292" spans="1:13" s="100" customFormat="1" x14ac:dyDescent="0.25">
      <c r="A292" s="227"/>
      <c r="C292" s="413"/>
      <c r="E292" s="413"/>
      <c r="F292" s="413"/>
      <c r="G292" s="413"/>
      <c r="H292" s="413"/>
      <c r="I292" s="413"/>
      <c r="J292" s="413"/>
      <c r="K292" s="413"/>
      <c r="L292" s="413"/>
      <c r="M292" s="172"/>
    </row>
    <row r="293" spans="1:13" s="100" customFormat="1" x14ac:dyDescent="0.25">
      <c r="A293" s="227"/>
      <c r="C293" s="413"/>
      <c r="E293" s="413"/>
      <c r="F293" s="413"/>
      <c r="G293" s="413"/>
      <c r="H293" s="413"/>
      <c r="I293" s="413"/>
      <c r="J293" s="413"/>
      <c r="K293" s="413"/>
      <c r="L293" s="413"/>
      <c r="M293" s="172"/>
    </row>
    <row r="294" spans="1:13" s="100" customFormat="1" x14ac:dyDescent="0.25">
      <c r="A294" s="227"/>
      <c r="C294" s="413"/>
      <c r="E294" s="413"/>
      <c r="F294" s="413"/>
      <c r="G294" s="413"/>
      <c r="H294" s="413"/>
      <c r="I294" s="413"/>
      <c r="J294" s="413"/>
      <c r="K294" s="413"/>
      <c r="L294" s="413"/>
      <c r="M294" s="172"/>
    </row>
    <row r="295" spans="1:13" s="100" customFormat="1" x14ac:dyDescent="0.25">
      <c r="A295" s="227"/>
      <c r="C295" s="413"/>
      <c r="E295" s="413"/>
      <c r="F295" s="413"/>
      <c r="G295" s="413"/>
      <c r="H295" s="413"/>
      <c r="I295" s="413"/>
      <c r="J295" s="413"/>
      <c r="K295" s="413"/>
      <c r="L295" s="413"/>
      <c r="M295" s="172"/>
    </row>
    <row r="296" spans="1:13" s="100" customFormat="1" x14ac:dyDescent="0.25">
      <c r="A296" s="227"/>
      <c r="C296" s="413"/>
      <c r="E296" s="413"/>
      <c r="F296" s="413"/>
      <c r="G296" s="413"/>
      <c r="H296" s="413"/>
      <c r="I296" s="413"/>
      <c r="J296" s="413"/>
      <c r="K296" s="413"/>
      <c r="L296" s="413"/>
      <c r="M296" s="172"/>
    </row>
    <row r="297" spans="1:13" s="100" customFormat="1" x14ac:dyDescent="0.25">
      <c r="A297" s="227"/>
      <c r="C297" s="413"/>
      <c r="E297" s="413"/>
      <c r="F297" s="413"/>
      <c r="G297" s="413"/>
      <c r="H297" s="413"/>
      <c r="I297" s="413"/>
      <c r="J297" s="413"/>
      <c r="K297" s="413"/>
      <c r="L297" s="413"/>
      <c r="M297" s="172"/>
    </row>
    <row r="298" spans="1:13" s="100" customFormat="1" x14ac:dyDescent="0.25">
      <c r="A298" s="227"/>
      <c r="C298" s="413"/>
      <c r="E298" s="413"/>
      <c r="F298" s="413"/>
      <c r="G298" s="413"/>
      <c r="H298" s="413"/>
      <c r="I298" s="413"/>
      <c r="J298" s="413"/>
      <c r="K298" s="413"/>
      <c r="L298" s="413"/>
      <c r="M298" s="172"/>
    </row>
    <row r="299" spans="1:13" s="100" customFormat="1" x14ac:dyDescent="0.25">
      <c r="A299" s="227"/>
      <c r="C299" s="413"/>
      <c r="E299" s="413"/>
      <c r="F299" s="413"/>
      <c r="G299" s="413"/>
      <c r="H299" s="413"/>
      <c r="I299" s="413"/>
      <c r="J299" s="413"/>
      <c r="K299" s="413"/>
      <c r="L299" s="413"/>
      <c r="M299" s="172"/>
    </row>
    <row r="300" spans="1:13" s="100" customFormat="1" x14ac:dyDescent="0.25">
      <c r="A300" s="227"/>
      <c r="C300" s="413"/>
      <c r="E300" s="413"/>
      <c r="F300" s="413"/>
      <c r="G300" s="413"/>
      <c r="H300" s="413"/>
      <c r="I300" s="413"/>
      <c r="J300" s="413"/>
      <c r="K300" s="413"/>
      <c r="L300" s="413"/>
      <c r="M300" s="172"/>
    </row>
    <row r="301" spans="1:13" s="100" customFormat="1" x14ac:dyDescent="0.25">
      <c r="A301" s="227"/>
      <c r="C301" s="413"/>
      <c r="E301" s="413"/>
      <c r="F301" s="413"/>
      <c r="G301" s="413"/>
      <c r="H301" s="413"/>
      <c r="I301" s="413"/>
      <c r="J301" s="413"/>
      <c r="K301" s="413"/>
      <c r="L301" s="413"/>
      <c r="M301" s="172"/>
    </row>
    <row r="302" spans="1:13" s="100" customFormat="1" x14ac:dyDescent="0.25">
      <c r="A302" s="227"/>
      <c r="C302" s="413"/>
      <c r="E302" s="413"/>
      <c r="F302" s="413"/>
      <c r="G302" s="413"/>
      <c r="H302" s="413"/>
      <c r="I302" s="413"/>
      <c r="J302" s="413"/>
      <c r="K302" s="413"/>
      <c r="L302" s="413"/>
      <c r="M302" s="172"/>
    </row>
    <row r="303" spans="1:13" s="100" customFormat="1" x14ac:dyDescent="0.25">
      <c r="A303" s="227"/>
      <c r="C303" s="413"/>
      <c r="E303" s="413"/>
      <c r="F303" s="413"/>
      <c r="G303" s="413"/>
      <c r="H303" s="413"/>
      <c r="I303" s="413"/>
      <c r="J303" s="413"/>
      <c r="K303" s="413"/>
      <c r="L303" s="413"/>
      <c r="M303" s="172"/>
    </row>
    <row r="304" spans="1:13" s="100" customFormat="1" x14ac:dyDescent="0.25">
      <c r="A304" s="227"/>
      <c r="C304" s="413"/>
      <c r="E304" s="413"/>
      <c r="F304" s="413"/>
      <c r="G304" s="413"/>
      <c r="H304" s="413"/>
      <c r="I304" s="413"/>
      <c r="J304" s="413"/>
      <c r="K304" s="413"/>
      <c r="L304" s="413"/>
      <c r="M304" s="172"/>
    </row>
    <row r="305" spans="1:13" s="100" customFormat="1" x14ac:dyDescent="0.25">
      <c r="A305" s="227"/>
      <c r="C305" s="413"/>
      <c r="E305" s="413"/>
      <c r="F305" s="413"/>
      <c r="G305" s="413"/>
      <c r="H305" s="413"/>
      <c r="I305" s="413"/>
      <c r="J305" s="413"/>
      <c r="K305" s="413"/>
      <c r="L305" s="413"/>
      <c r="M305" s="172"/>
    </row>
    <row r="306" spans="1:13" s="100" customFormat="1" x14ac:dyDescent="0.25">
      <c r="A306" s="227"/>
      <c r="C306" s="413"/>
      <c r="E306" s="413"/>
      <c r="F306" s="413"/>
      <c r="G306" s="413"/>
      <c r="H306" s="413"/>
      <c r="I306" s="413"/>
      <c r="J306" s="413"/>
      <c r="K306" s="413"/>
      <c r="L306" s="413"/>
      <c r="M306" s="172"/>
    </row>
    <row r="307" spans="1:13" s="100" customFormat="1" x14ac:dyDescent="0.25">
      <c r="A307" s="227"/>
      <c r="C307" s="413"/>
      <c r="E307" s="413"/>
      <c r="F307" s="413"/>
      <c r="G307" s="413"/>
      <c r="H307" s="413"/>
      <c r="I307" s="413"/>
      <c r="J307" s="413"/>
      <c r="K307" s="413"/>
      <c r="L307" s="413"/>
      <c r="M307" s="172"/>
    </row>
    <row r="308" spans="1:13" s="100" customFormat="1" x14ac:dyDescent="0.25">
      <c r="A308" s="227"/>
      <c r="C308" s="413"/>
      <c r="E308" s="413"/>
      <c r="F308" s="413"/>
      <c r="G308" s="413"/>
      <c r="H308" s="413"/>
      <c r="I308" s="413"/>
      <c r="J308" s="413"/>
      <c r="K308" s="413"/>
      <c r="L308" s="413"/>
      <c r="M308" s="172"/>
    </row>
    <row r="309" spans="1:13" s="100" customFormat="1" x14ac:dyDescent="0.25">
      <c r="A309" s="227"/>
      <c r="C309" s="413"/>
      <c r="E309" s="413"/>
      <c r="F309" s="413"/>
      <c r="G309" s="413"/>
      <c r="H309" s="413"/>
      <c r="I309" s="413"/>
      <c r="J309" s="413"/>
      <c r="K309" s="413"/>
      <c r="L309" s="413"/>
      <c r="M309" s="172"/>
    </row>
    <row r="310" spans="1:13" s="100" customFormat="1" x14ac:dyDescent="0.25">
      <c r="A310" s="227"/>
      <c r="C310" s="413"/>
      <c r="E310" s="413"/>
      <c r="F310" s="413"/>
      <c r="G310" s="413"/>
      <c r="H310" s="413"/>
      <c r="I310" s="413"/>
      <c r="J310" s="413"/>
      <c r="K310" s="413"/>
      <c r="L310" s="413"/>
      <c r="M310" s="172"/>
    </row>
    <row r="311" spans="1:13" s="100" customFormat="1" x14ac:dyDescent="0.25">
      <c r="A311" s="227"/>
      <c r="C311" s="413"/>
      <c r="E311" s="413"/>
      <c r="F311" s="413"/>
      <c r="G311" s="413"/>
      <c r="H311" s="413"/>
      <c r="I311" s="413"/>
      <c r="J311" s="413"/>
      <c r="K311" s="413"/>
      <c r="L311" s="413"/>
      <c r="M311" s="172"/>
    </row>
    <row r="312" spans="1:13" s="100" customFormat="1" x14ac:dyDescent="0.25">
      <c r="A312" s="227"/>
      <c r="C312" s="413"/>
      <c r="E312" s="413"/>
      <c r="F312" s="413"/>
      <c r="G312" s="413"/>
      <c r="H312" s="413"/>
      <c r="I312" s="413"/>
      <c r="J312" s="413"/>
      <c r="K312" s="413"/>
      <c r="L312" s="413"/>
      <c r="M312" s="172"/>
    </row>
    <row r="313" spans="1:13" s="100" customFormat="1" x14ac:dyDescent="0.25">
      <c r="A313" s="227"/>
      <c r="C313" s="413"/>
      <c r="E313" s="413"/>
      <c r="F313" s="413"/>
      <c r="G313" s="413"/>
      <c r="H313" s="413"/>
      <c r="I313" s="413"/>
      <c r="J313" s="413"/>
      <c r="K313" s="413"/>
      <c r="L313" s="413"/>
      <c r="M313" s="172"/>
    </row>
    <row r="314" spans="1:13" s="100" customFormat="1" x14ac:dyDescent="0.25">
      <c r="A314" s="227"/>
      <c r="C314" s="413"/>
      <c r="E314" s="413"/>
      <c r="F314" s="413"/>
      <c r="G314" s="413"/>
      <c r="H314" s="413"/>
      <c r="I314" s="413"/>
      <c r="J314" s="413"/>
      <c r="K314" s="413"/>
      <c r="L314" s="413"/>
      <c r="M314" s="172"/>
    </row>
    <row r="315" spans="1:13" s="100" customFormat="1" x14ac:dyDescent="0.25">
      <c r="A315" s="227"/>
      <c r="C315" s="413"/>
      <c r="E315" s="413"/>
      <c r="F315" s="413"/>
      <c r="G315" s="413"/>
      <c r="H315" s="413"/>
      <c r="I315" s="413"/>
      <c r="J315" s="413"/>
      <c r="K315" s="413"/>
      <c r="L315" s="413"/>
      <c r="M315" s="172"/>
    </row>
    <row r="316" spans="1:13" s="100" customFormat="1" x14ac:dyDescent="0.25">
      <c r="A316" s="227"/>
      <c r="C316" s="413"/>
      <c r="E316" s="413"/>
      <c r="F316" s="413"/>
      <c r="G316" s="413"/>
      <c r="H316" s="413"/>
      <c r="I316" s="413"/>
      <c r="J316" s="413"/>
      <c r="K316" s="413"/>
      <c r="L316" s="413"/>
      <c r="M316" s="172"/>
    </row>
    <row r="317" spans="1:13" s="100" customFormat="1" x14ac:dyDescent="0.25">
      <c r="A317" s="227"/>
      <c r="C317" s="413"/>
      <c r="E317" s="413"/>
      <c r="F317" s="413"/>
      <c r="G317" s="413"/>
      <c r="H317" s="413"/>
      <c r="I317" s="413"/>
      <c r="J317" s="413"/>
      <c r="K317" s="413"/>
      <c r="L317" s="413"/>
      <c r="M317" s="172"/>
    </row>
    <row r="318" spans="1:13" s="100" customFormat="1" x14ac:dyDescent="0.25">
      <c r="A318" s="227"/>
      <c r="C318" s="413"/>
      <c r="E318" s="413"/>
      <c r="F318" s="413"/>
      <c r="G318" s="413"/>
      <c r="H318" s="413"/>
      <c r="I318" s="413"/>
      <c r="J318" s="413"/>
      <c r="K318" s="413"/>
      <c r="L318" s="413"/>
      <c r="M318" s="172"/>
    </row>
    <row r="319" spans="1:13" s="100" customFormat="1" x14ac:dyDescent="0.25">
      <c r="A319" s="227"/>
      <c r="C319" s="413"/>
      <c r="E319" s="413"/>
      <c r="F319" s="413"/>
      <c r="G319" s="413"/>
      <c r="H319" s="413"/>
      <c r="I319" s="413"/>
      <c r="J319" s="413"/>
      <c r="K319" s="413"/>
      <c r="L319" s="413"/>
      <c r="M319" s="172"/>
    </row>
    <row r="320" spans="1:13" s="100" customFormat="1" x14ac:dyDescent="0.25">
      <c r="A320" s="227"/>
      <c r="C320" s="413"/>
      <c r="E320" s="413"/>
      <c r="F320" s="413"/>
      <c r="G320" s="413"/>
      <c r="H320" s="413"/>
      <c r="I320" s="413"/>
      <c r="J320" s="413"/>
      <c r="K320" s="413"/>
      <c r="L320" s="413"/>
      <c r="M320" s="172"/>
    </row>
    <row r="321" spans="1:13" s="100" customFormat="1" x14ac:dyDescent="0.25">
      <c r="A321" s="227"/>
      <c r="C321" s="413"/>
      <c r="E321" s="413"/>
      <c r="F321" s="413"/>
      <c r="G321" s="413"/>
      <c r="H321" s="413"/>
      <c r="I321" s="413"/>
      <c r="J321" s="413"/>
      <c r="K321" s="413"/>
      <c r="L321" s="413"/>
      <c r="M321" s="172"/>
    </row>
    <row r="322" spans="1:13" s="100" customFormat="1" x14ac:dyDescent="0.25">
      <c r="A322" s="227"/>
      <c r="C322" s="413"/>
      <c r="E322" s="413"/>
      <c r="F322" s="413"/>
      <c r="G322" s="413"/>
      <c r="H322" s="413"/>
      <c r="I322" s="413"/>
      <c r="J322" s="413"/>
      <c r="K322" s="413"/>
      <c r="L322" s="413"/>
      <c r="M322" s="172"/>
    </row>
    <row r="323" spans="1:13" s="100" customFormat="1" x14ac:dyDescent="0.25">
      <c r="A323" s="227"/>
      <c r="C323" s="413"/>
      <c r="E323" s="413"/>
      <c r="F323" s="413"/>
      <c r="G323" s="413"/>
      <c r="H323" s="413"/>
      <c r="I323" s="413"/>
      <c r="J323" s="413"/>
      <c r="K323" s="413"/>
      <c r="L323" s="413"/>
      <c r="M323" s="172"/>
    </row>
    <row r="324" spans="1:13" s="100" customFormat="1" x14ac:dyDescent="0.25">
      <c r="A324" s="227"/>
      <c r="C324" s="413"/>
      <c r="E324" s="413"/>
      <c r="F324" s="413"/>
      <c r="G324" s="413"/>
      <c r="H324" s="413"/>
      <c r="I324" s="413"/>
      <c r="J324" s="413"/>
      <c r="K324" s="413"/>
      <c r="L324" s="413"/>
      <c r="M324" s="172"/>
    </row>
    <row r="325" spans="1:13" s="100" customFormat="1" x14ac:dyDescent="0.25">
      <c r="A325" s="227"/>
      <c r="C325" s="413"/>
      <c r="E325" s="413"/>
      <c r="F325" s="413"/>
      <c r="G325" s="413"/>
      <c r="H325" s="413"/>
      <c r="I325" s="413"/>
      <c r="J325" s="413"/>
      <c r="K325" s="413"/>
      <c r="L325" s="413"/>
      <c r="M325" s="172"/>
    </row>
    <row r="326" spans="1:13" s="100" customFormat="1" x14ac:dyDescent="0.25">
      <c r="A326" s="227"/>
      <c r="C326" s="413"/>
      <c r="E326" s="413"/>
      <c r="F326" s="413"/>
      <c r="G326" s="413"/>
      <c r="H326" s="413"/>
      <c r="I326" s="413"/>
      <c r="J326" s="413"/>
      <c r="K326" s="413"/>
      <c r="L326" s="413"/>
      <c r="M326" s="172"/>
    </row>
    <row r="327" spans="1:13" s="100" customFormat="1" x14ac:dyDescent="0.25">
      <c r="A327" s="227"/>
      <c r="C327" s="413"/>
      <c r="E327" s="413"/>
      <c r="F327" s="413"/>
      <c r="G327" s="413"/>
      <c r="H327" s="413"/>
      <c r="I327" s="413"/>
      <c r="J327" s="413"/>
      <c r="K327" s="413"/>
      <c r="L327" s="413"/>
      <c r="M327" s="172"/>
    </row>
    <row r="328" spans="1:13" s="100" customFormat="1" x14ac:dyDescent="0.25">
      <c r="A328" s="227"/>
      <c r="C328" s="413"/>
      <c r="E328" s="413"/>
      <c r="F328" s="413"/>
      <c r="G328" s="413"/>
      <c r="H328" s="413"/>
      <c r="I328" s="413"/>
      <c r="J328" s="413"/>
      <c r="K328" s="413"/>
      <c r="L328" s="413"/>
      <c r="M328" s="172"/>
    </row>
    <row r="329" spans="1:13" s="100" customFormat="1" x14ac:dyDescent="0.25">
      <c r="A329" s="227"/>
      <c r="C329" s="413"/>
      <c r="E329" s="413"/>
      <c r="F329" s="413"/>
      <c r="G329" s="413"/>
      <c r="H329" s="413"/>
      <c r="I329" s="413"/>
      <c r="J329" s="413"/>
      <c r="K329" s="413"/>
      <c r="L329" s="413"/>
      <c r="M329" s="172"/>
    </row>
    <row r="330" spans="1:13" s="100" customFormat="1" x14ac:dyDescent="0.25">
      <c r="A330" s="227"/>
      <c r="C330" s="413"/>
      <c r="E330" s="413"/>
      <c r="F330" s="413"/>
      <c r="G330" s="413"/>
      <c r="H330" s="413"/>
      <c r="I330" s="413"/>
      <c r="J330" s="413"/>
      <c r="K330" s="413"/>
      <c r="L330" s="413"/>
      <c r="M330" s="172"/>
    </row>
    <row r="331" spans="1:13" s="100" customFormat="1" x14ac:dyDescent="0.25">
      <c r="A331" s="227"/>
      <c r="C331" s="413"/>
      <c r="E331" s="413"/>
      <c r="F331" s="413"/>
      <c r="G331" s="413"/>
      <c r="H331" s="413"/>
      <c r="I331" s="413"/>
      <c r="J331" s="413"/>
      <c r="K331" s="413"/>
      <c r="L331" s="413"/>
      <c r="M331" s="172"/>
    </row>
    <row r="332" spans="1:13" s="100" customFormat="1" x14ac:dyDescent="0.25">
      <c r="A332" s="227"/>
      <c r="C332" s="413"/>
      <c r="E332" s="413"/>
      <c r="F332" s="413"/>
      <c r="G332" s="413"/>
      <c r="H332" s="413"/>
      <c r="I332" s="413"/>
      <c r="J332" s="413"/>
      <c r="K332" s="413"/>
      <c r="L332" s="413"/>
      <c r="M332" s="172"/>
    </row>
    <row r="333" spans="1:13" s="100" customFormat="1" x14ac:dyDescent="0.25">
      <c r="A333" s="227"/>
      <c r="C333" s="413"/>
      <c r="E333" s="413"/>
      <c r="F333" s="413"/>
      <c r="G333" s="413"/>
      <c r="H333" s="413"/>
      <c r="I333" s="413"/>
      <c r="J333" s="413"/>
      <c r="K333" s="413"/>
      <c r="L333" s="413"/>
      <c r="M333" s="172"/>
    </row>
    <row r="334" spans="1:13" s="100" customFormat="1" x14ac:dyDescent="0.25">
      <c r="A334" s="227"/>
      <c r="C334" s="413"/>
      <c r="E334" s="413"/>
      <c r="F334" s="413"/>
      <c r="G334" s="413"/>
      <c r="H334" s="413"/>
      <c r="I334" s="413"/>
      <c r="J334" s="413"/>
      <c r="K334" s="413"/>
      <c r="L334" s="413"/>
      <c r="M334" s="172"/>
    </row>
    <row r="335" spans="1:13" s="100" customFormat="1" x14ac:dyDescent="0.25">
      <c r="A335" s="227"/>
      <c r="C335" s="413"/>
      <c r="E335" s="413"/>
      <c r="F335" s="413"/>
      <c r="G335" s="413"/>
      <c r="H335" s="413"/>
      <c r="I335" s="413"/>
      <c r="J335" s="413"/>
      <c r="K335" s="413"/>
      <c r="L335" s="413"/>
      <c r="M335" s="172"/>
    </row>
    <row r="336" spans="1:13" s="100" customFormat="1" x14ac:dyDescent="0.25">
      <c r="A336" s="227"/>
      <c r="C336" s="413"/>
      <c r="E336" s="413"/>
      <c r="F336" s="413"/>
      <c r="G336" s="413"/>
      <c r="H336" s="413"/>
      <c r="I336" s="413"/>
      <c r="J336" s="413"/>
      <c r="K336" s="413"/>
      <c r="L336" s="413"/>
      <c r="M336" s="172"/>
    </row>
    <row r="337" spans="1:13" s="100" customFormat="1" x14ac:dyDescent="0.25">
      <c r="A337" s="227"/>
      <c r="C337" s="413"/>
      <c r="E337" s="413"/>
      <c r="F337" s="413"/>
      <c r="G337" s="413"/>
      <c r="H337" s="413"/>
      <c r="I337" s="413"/>
      <c r="J337" s="413"/>
      <c r="K337" s="413"/>
      <c r="L337" s="413"/>
      <c r="M337" s="172"/>
    </row>
    <row r="338" spans="1:13" s="100" customFormat="1" x14ac:dyDescent="0.25">
      <c r="A338" s="227"/>
      <c r="C338" s="413"/>
      <c r="E338" s="413"/>
      <c r="F338" s="413"/>
      <c r="G338" s="413"/>
      <c r="H338" s="413"/>
      <c r="I338" s="413"/>
      <c r="J338" s="413"/>
      <c r="K338" s="413"/>
      <c r="L338" s="413"/>
      <c r="M338" s="172"/>
    </row>
    <row r="339" spans="1:13" s="100" customFormat="1" x14ac:dyDescent="0.25">
      <c r="A339" s="227"/>
      <c r="C339" s="413"/>
      <c r="E339" s="413"/>
      <c r="F339" s="413"/>
      <c r="G339" s="413"/>
      <c r="H339" s="413"/>
      <c r="I339" s="413"/>
      <c r="J339" s="413"/>
      <c r="K339" s="413"/>
      <c r="L339" s="413"/>
      <c r="M339" s="172"/>
    </row>
    <row r="340" spans="1:13" s="100" customFormat="1" x14ac:dyDescent="0.25">
      <c r="A340" s="227"/>
      <c r="C340" s="413"/>
      <c r="E340" s="413"/>
      <c r="F340" s="413"/>
      <c r="G340" s="413"/>
      <c r="H340" s="413"/>
      <c r="I340" s="413"/>
      <c r="J340" s="413"/>
      <c r="K340" s="413"/>
      <c r="L340" s="413"/>
      <c r="M340" s="172"/>
    </row>
    <row r="341" spans="1:13" s="100" customFormat="1" x14ac:dyDescent="0.25">
      <c r="A341" s="227"/>
      <c r="C341" s="413"/>
      <c r="E341" s="413"/>
      <c r="F341" s="413"/>
      <c r="G341" s="413"/>
      <c r="H341" s="413"/>
      <c r="I341" s="413"/>
      <c r="J341" s="413"/>
      <c r="K341" s="413"/>
      <c r="L341" s="413"/>
      <c r="M341" s="172"/>
    </row>
    <row r="342" spans="1:13" s="100" customFormat="1" x14ac:dyDescent="0.25">
      <c r="A342" s="227"/>
      <c r="C342" s="413"/>
      <c r="E342" s="413"/>
      <c r="F342" s="413"/>
      <c r="G342" s="413"/>
      <c r="H342" s="413"/>
      <c r="I342" s="413"/>
      <c r="J342" s="413"/>
      <c r="K342" s="413"/>
      <c r="L342" s="413"/>
      <c r="M342" s="172"/>
    </row>
    <row r="343" spans="1:13" s="100" customFormat="1" x14ac:dyDescent="0.25">
      <c r="A343" s="227"/>
      <c r="C343" s="413"/>
      <c r="E343" s="413"/>
      <c r="F343" s="413"/>
      <c r="G343" s="413"/>
      <c r="H343" s="413"/>
      <c r="I343" s="413"/>
      <c r="J343" s="413"/>
      <c r="K343" s="413"/>
      <c r="L343" s="413"/>
      <c r="M343" s="172"/>
    </row>
    <row r="344" spans="1:13" s="100" customFormat="1" x14ac:dyDescent="0.25">
      <c r="A344" s="227"/>
      <c r="C344" s="413"/>
      <c r="E344" s="413"/>
      <c r="F344" s="413"/>
      <c r="G344" s="413"/>
      <c r="H344" s="413"/>
      <c r="I344" s="413"/>
      <c r="J344" s="413"/>
      <c r="K344" s="413"/>
      <c r="L344" s="413"/>
      <c r="M344" s="172"/>
    </row>
    <row r="345" spans="1:13" s="100" customFormat="1" x14ac:dyDescent="0.25">
      <c r="A345" s="227"/>
      <c r="C345" s="413"/>
      <c r="E345" s="413"/>
      <c r="F345" s="413"/>
      <c r="G345" s="413"/>
      <c r="H345" s="413"/>
      <c r="I345" s="413"/>
      <c r="J345" s="413"/>
      <c r="K345" s="413"/>
      <c r="L345" s="413"/>
      <c r="M345" s="172"/>
    </row>
    <row r="346" spans="1:13" s="100" customFormat="1" x14ac:dyDescent="0.25">
      <c r="A346" s="227"/>
      <c r="C346" s="413"/>
      <c r="E346" s="413"/>
      <c r="F346" s="413"/>
      <c r="G346" s="413"/>
      <c r="H346" s="413"/>
      <c r="I346" s="413"/>
      <c r="J346" s="413"/>
      <c r="K346" s="413"/>
      <c r="L346" s="413"/>
      <c r="M346" s="172"/>
    </row>
    <row r="347" spans="1:13" s="100" customFormat="1" x14ac:dyDescent="0.25">
      <c r="A347" s="227"/>
      <c r="C347" s="413"/>
      <c r="E347" s="413"/>
      <c r="F347" s="413"/>
      <c r="G347" s="413"/>
      <c r="H347" s="413"/>
      <c r="I347" s="413"/>
      <c r="J347" s="413"/>
      <c r="K347" s="413"/>
      <c r="L347" s="413"/>
      <c r="M347" s="172"/>
    </row>
    <row r="348" spans="1:13" s="100" customFormat="1" x14ac:dyDescent="0.25">
      <c r="A348" s="227"/>
      <c r="C348" s="413"/>
      <c r="E348" s="413"/>
      <c r="F348" s="413"/>
      <c r="G348" s="413"/>
      <c r="H348" s="413"/>
      <c r="I348" s="413"/>
      <c r="J348" s="413"/>
      <c r="K348" s="413"/>
      <c r="L348" s="413"/>
      <c r="M348" s="172"/>
    </row>
    <row r="349" spans="1:13" s="100" customFormat="1" x14ac:dyDescent="0.25">
      <c r="A349" s="227"/>
      <c r="C349" s="413"/>
      <c r="E349" s="413"/>
      <c r="F349" s="413"/>
      <c r="G349" s="413"/>
      <c r="H349" s="413"/>
      <c r="I349" s="413"/>
      <c r="J349" s="413"/>
      <c r="K349" s="413"/>
      <c r="L349" s="413"/>
      <c r="M349" s="172"/>
    </row>
    <row r="350" spans="1:13" s="100" customFormat="1" x14ac:dyDescent="0.25">
      <c r="A350" s="227"/>
      <c r="C350" s="413"/>
      <c r="E350" s="413"/>
      <c r="F350" s="413"/>
      <c r="G350" s="413"/>
      <c r="H350" s="413"/>
      <c r="I350" s="413"/>
      <c r="J350" s="413"/>
      <c r="K350" s="413"/>
      <c r="L350" s="413"/>
      <c r="M350" s="172"/>
    </row>
    <row r="351" spans="1:13" s="100" customFormat="1" x14ac:dyDescent="0.25">
      <c r="A351" s="227"/>
      <c r="C351" s="413"/>
      <c r="E351" s="413"/>
      <c r="F351" s="413"/>
      <c r="G351" s="413"/>
      <c r="H351" s="413"/>
      <c r="I351" s="413"/>
      <c r="J351" s="413"/>
      <c r="K351" s="413"/>
      <c r="L351" s="413"/>
      <c r="M351" s="172"/>
    </row>
    <row r="352" spans="1:13" s="100" customFormat="1" x14ac:dyDescent="0.25">
      <c r="A352" s="227"/>
      <c r="C352" s="413"/>
      <c r="E352" s="413"/>
      <c r="F352" s="413"/>
      <c r="G352" s="413"/>
      <c r="H352" s="413"/>
      <c r="I352" s="413"/>
      <c r="J352" s="413"/>
      <c r="K352" s="413"/>
      <c r="L352" s="413"/>
      <c r="M352" s="172"/>
    </row>
    <row r="353" spans="1:13" s="100" customFormat="1" x14ac:dyDescent="0.25">
      <c r="A353" s="227"/>
      <c r="C353" s="413"/>
      <c r="E353" s="413"/>
      <c r="F353" s="413"/>
      <c r="G353" s="413"/>
      <c r="H353" s="413"/>
      <c r="I353" s="413"/>
      <c r="J353" s="413"/>
      <c r="K353" s="413"/>
      <c r="L353" s="413"/>
      <c r="M353" s="172"/>
    </row>
    <row r="354" spans="1:13" s="100" customFormat="1" x14ac:dyDescent="0.25">
      <c r="A354" s="227"/>
      <c r="C354" s="413"/>
      <c r="E354" s="413"/>
      <c r="F354" s="413"/>
      <c r="G354" s="413"/>
      <c r="H354" s="413"/>
      <c r="I354" s="413"/>
      <c r="J354" s="413"/>
      <c r="K354" s="413"/>
      <c r="L354" s="413"/>
      <c r="M354" s="172"/>
    </row>
    <row r="355" spans="1:13" s="100" customFormat="1" x14ac:dyDescent="0.25">
      <c r="A355" s="227"/>
      <c r="C355" s="413"/>
      <c r="E355" s="413"/>
      <c r="F355" s="413"/>
      <c r="G355" s="413"/>
      <c r="H355" s="413"/>
      <c r="I355" s="413"/>
      <c r="J355" s="413"/>
      <c r="K355" s="413"/>
      <c r="L355" s="413"/>
      <c r="M355" s="172"/>
    </row>
    <row r="356" spans="1:13" s="100" customFormat="1" x14ac:dyDescent="0.25">
      <c r="A356" s="227"/>
      <c r="C356" s="413"/>
      <c r="E356" s="413"/>
      <c r="F356" s="413"/>
      <c r="G356" s="413"/>
      <c r="H356" s="413"/>
      <c r="I356" s="413"/>
      <c r="J356" s="413"/>
      <c r="K356" s="413"/>
      <c r="L356" s="413"/>
      <c r="M356" s="172"/>
    </row>
    <row r="357" spans="1:13" s="100" customFormat="1" x14ac:dyDescent="0.25">
      <c r="A357" s="227"/>
      <c r="C357" s="413"/>
      <c r="E357" s="413"/>
      <c r="F357" s="413"/>
      <c r="G357" s="413"/>
      <c r="H357" s="413"/>
      <c r="I357" s="413"/>
      <c r="J357" s="413"/>
      <c r="K357" s="413"/>
      <c r="L357" s="413"/>
      <c r="M357" s="172"/>
    </row>
    <row r="358" spans="1:13" s="100" customFormat="1" x14ac:dyDescent="0.25">
      <c r="A358" s="227"/>
      <c r="C358" s="413"/>
      <c r="E358" s="413"/>
      <c r="F358" s="413"/>
      <c r="G358" s="413"/>
      <c r="H358" s="413"/>
      <c r="I358" s="413"/>
      <c r="J358" s="413"/>
      <c r="K358" s="413"/>
      <c r="L358" s="413"/>
      <c r="M358" s="172"/>
    </row>
    <row r="359" spans="1:13" s="100" customFormat="1" x14ac:dyDescent="0.25">
      <c r="A359" s="227"/>
      <c r="C359" s="413"/>
      <c r="E359" s="413"/>
      <c r="F359" s="413"/>
      <c r="G359" s="413"/>
      <c r="H359" s="413"/>
      <c r="I359" s="413"/>
      <c r="J359" s="413"/>
      <c r="K359" s="413"/>
      <c r="L359" s="413"/>
      <c r="M359" s="172"/>
    </row>
    <row r="360" spans="1:13" s="100" customFormat="1" x14ac:dyDescent="0.25">
      <c r="A360" s="227"/>
      <c r="C360" s="413"/>
      <c r="E360" s="413"/>
      <c r="F360" s="413"/>
      <c r="G360" s="413"/>
      <c r="H360" s="413"/>
      <c r="I360" s="413"/>
      <c r="J360" s="413"/>
      <c r="K360" s="413"/>
      <c r="L360" s="413"/>
      <c r="M360" s="172"/>
    </row>
    <row r="361" spans="1:13" s="100" customFormat="1" x14ac:dyDescent="0.25">
      <c r="A361" s="227"/>
      <c r="C361" s="413"/>
      <c r="E361" s="413"/>
      <c r="F361" s="413"/>
      <c r="G361" s="413"/>
      <c r="H361" s="413"/>
      <c r="I361" s="413"/>
      <c r="J361" s="413"/>
      <c r="K361" s="413"/>
      <c r="L361" s="413"/>
      <c r="M361" s="172"/>
    </row>
    <row r="362" spans="1:13" s="100" customFormat="1" x14ac:dyDescent="0.25">
      <c r="A362" s="227"/>
      <c r="C362" s="413"/>
      <c r="E362" s="413"/>
      <c r="F362" s="413"/>
      <c r="G362" s="413"/>
      <c r="H362" s="413"/>
      <c r="I362" s="413"/>
      <c r="J362" s="413"/>
      <c r="K362" s="413"/>
      <c r="L362" s="413"/>
      <c r="M362" s="172"/>
    </row>
    <row r="363" spans="1:13" s="100" customFormat="1" x14ac:dyDescent="0.25">
      <c r="A363" s="227"/>
      <c r="C363" s="413"/>
      <c r="E363" s="413"/>
      <c r="F363" s="413"/>
      <c r="G363" s="413"/>
      <c r="H363" s="413"/>
      <c r="I363" s="413"/>
      <c r="J363" s="413"/>
      <c r="K363" s="413"/>
      <c r="L363" s="413"/>
      <c r="M363" s="172"/>
    </row>
    <row r="364" spans="1:13" s="100" customFormat="1" x14ac:dyDescent="0.25">
      <c r="A364" s="227"/>
      <c r="C364" s="413"/>
      <c r="E364" s="413"/>
      <c r="F364" s="413"/>
      <c r="G364" s="413"/>
      <c r="H364" s="413"/>
      <c r="I364" s="413"/>
      <c r="J364" s="413"/>
      <c r="K364" s="413"/>
      <c r="L364" s="413"/>
      <c r="M364" s="172"/>
    </row>
    <row r="365" spans="1:13" s="100" customFormat="1" x14ac:dyDescent="0.25">
      <c r="A365" s="227"/>
      <c r="C365" s="413"/>
      <c r="E365" s="413"/>
      <c r="F365" s="413"/>
      <c r="G365" s="413"/>
      <c r="H365" s="413"/>
      <c r="I365" s="413"/>
      <c r="J365" s="413"/>
      <c r="K365" s="413"/>
      <c r="L365" s="413"/>
      <c r="M365" s="172"/>
    </row>
    <row r="366" spans="1:13" s="100" customFormat="1" x14ac:dyDescent="0.25">
      <c r="A366" s="227"/>
      <c r="C366" s="413"/>
      <c r="E366" s="413"/>
      <c r="F366" s="413"/>
      <c r="G366" s="413"/>
      <c r="H366" s="413"/>
      <c r="I366" s="413"/>
      <c r="J366" s="413"/>
      <c r="K366" s="413"/>
      <c r="L366" s="413"/>
      <c r="M366" s="172"/>
    </row>
    <row r="367" spans="1:13" s="100" customFormat="1" x14ac:dyDescent="0.25">
      <c r="A367" s="227"/>
      <c r="C367" s="413"/>
      <c r="E367" s="413"/>
      <c r="F367" s="413"/>
      <c r="G367" s="413"/>
      <c r="H367" s="413"/>
      <c r="I367" s="413"/>
      <c r="J367" s="413"/>
      <c r="K367" s="413"/>
      <c r="L367" s="413"/>
      <c r="M367" s="172"/>
    </row>
    <row r="368" spans="1:13" s="100" customFormat="1" x14ac:dyDescent="0.25">
      <c r="A368" s="227"/>
      <c r="C368" s="413"/>
      <c r="E368" s="413"/>
      <c r="F368" s="413"/>
      <c r="G368" s="413"/>
      <c r="H368" s="413"/>
      <c r="I368" s="413"/>
      <c r="J368" s="413"/>
      <c r="K368" s="413"/>
      <c r="L368" s="413"/>
      <c r="M368" s="172"/>
    </row>
    <row r="369" spans="1:13" s="100" customFormat="1" x14ac:dyDescent="0.25">
      <c r="A369" s="227"/>
      <c r="C369" s="413"/>
      <c r="E369" s="413"/>
      <c r="F369" s="413"/>
      <c r="G369" s="413"/>
      <c r="H369" s="413"/>
      <c r="I369" s="413"/>
      <c r="J369" s="413"/>
      <c r="K369" s="413"/>
      <c r="L369" s="413"/>
      <c r="M369" s="172"/>
    </row>
    <row r="370" spans="1:13" s="100" customFormat="1" x14ac:dyDescent="0.25">
      <c r="A370" s="227"/>
      <c r="C370" s="413"/>
      <c r="E370" s="413"/>
      <c r="F370" s="413"/>
      <c r="G370" s="413"/>
      <c r="H370" s="413"/>
      <c r="I370" s="413"/>
      <c r="J370" s="413"/>
      <c r="K370" s="413"/>
      <c r="L370" s="413"/>
      <c r="M370" s="172"/>
    </row>
    <row r="371" spans="1:13" s="100" customFormat="1" x14ac:dyDescent="0.25">
      <c r="A371" s="227"/>
      <c r="C371" s="413"/>
      <c r="E371" s="413"/>
      <c r="F371" s="413"/>
      <c r="G371" s="413"/>
      <c r="H371" s="413"/>
      <c r="I371" s="413"/>
      <c r="J371" s="413"/>
      <c r="K371" s="413"/>
      <c r="L371" s="413"/>
      <c r="M371" s="172"/>
    </row>
    <row r="372" spans="1:13" s="100" customFormat="1" x14ac:dyDescent="0.25">
      <c r="A372" s="227"/>
      <c r="C372" s="413"/>
      <c r="E372" s="413"/>
      <c r="F372" s="413"/>
      <c r="G372" s="413"/>
      <c r="H372" s="413"/>
      <c r="I372" s="413"/>
      <c r="J372" s="413"/>
      <c r="K372" s="413"/>
      <c r="L372" s="413"/>
      <c r="M372" s="172"/>
    </row>
    <row r="373" spans="1:13" s="100" customFormat="1" x14ac:dyDescent="0.25">
      <c r="A373" s="227"/>
      <c r="C373" s="413"/>
      <c r="E373" s="413"/>
      <c r="F373" s="413"/>
      <c r="G373" s="413"/>
      <c r="H373" s="413"/>
      <c r="I373" s="413"/>
      <c r="J373" s="413"/>
      <c r="K373" s="413"/>
      <c r="L373" s="413"/>
      <c r="M373" s="172"/>
    </row>
    <row r="374" spans="1:13" s="100" customFormat="1" x14ac:dyDescent="0.25">
      <c r="A374" s="227"/>
      <c r="C374" s="413"/>
      <c r="E374" s="413"/>
      <c r="F374" s="413"/>
      <c r="G374" s="413"/>
      <c r="H374" s="413"/>
      <c r="I374" s="413"/>
      <c r="J374" s="413"/>
      <c r="K374" s="413"/>
      <c r="L374" s="413"/>
      <c r="M374" s="172"/>
    </row>
    <row r="375" spans="1:13" s="100" customFormat="1" x14ac:dyDescent="0.25">
      <c r="A375" s="227"/>
      <c r="C375" s="413"/>
      <c r="E375" s="413"/>
      <c r="F375" s="413"/>
      <c r="G375" s="413"/>
      <c r="H375" s="413"/>
      <c r="I375" s="413"/>
      <c r="J375" s="413"/>
      <c r="K375" s="413"/>
      <c r="L375" s="413"/>
      <c r="M375" s="172"/>
    </row>
    <row r="376" spans="1:13" s="100" customFormat="1" x14ac:dyDescent="0.25">
      <c r="A376" s="227"/>
      <c r="C376" s="413"/>
      <c r="E376" s="413"/>
      <c r="F376" s="413"/>
      <c r="G376" s="413"/>
      <c r="H376" s="413"/>
      <c r="I376" s="413"/>
      <c r="J376" s="413"/>
      <c r="K376" s="413"/>
      <c r="L376" s="413"/>
      <c r="M376" s="172"/>
    </row>
    <row r="377" spans="1:13" s="100" customFormat="1" x14ac:dyDescent="0.25">
      <c r="A377" s="227"/>
      <c r="C377" s="413"/>
      <c r="E377" s="413"/>
      <c r="F377" s="413"/>
      <c r="G377" s="413"/>
      <c r="H377" s="413"/>
      <c r="I377" s="413"/>
      <c r="J377" s="413"/>
      <c r="K377" s="413"/>
      <c r="L377" s="413"/>
      <c r="M377" s="172"/>
    </row>
    <row r="378" spans="1:13" s="100" customFormat="1" x14ac:dyDescent="0.25">
      <c r="A378" s="227"/>
      <c r="C378" s="413"/>
      <c r="E378" s="413"/>
      <c r="F378" s="413"/>
      <c r="G378" s="413"/>
      <c r="H378" s="413"/>
      <c r="I378" s="413"/>
      <c r="J378" s="413"/>
      <c r="K378" s="413"/>
      <c r="L378" s="413"/>
      <c r="M378" s="172"/>
    </row>
    <row r="379" spans="1:13" s="100" customFormat="1" x14ac:dyDescent="0.25">
      <c r="A379" s="227"/>
      <c r="C379" s="413"/>
      <c r="E379" s="413"/>
      <c r="F379" s="413"/>
      <c r="G379" s="413"/>
      <c r="H379" s="413"/>
      <c r="I379" s="413"/>
      <c r="J379" s="413"/>
      <c r="K379" s="413"/>
      <c r="L379" s="413"/>
      <c r="M379" s="172"/>
    </row>
    <row r="380" spans="1:13" s="100" customFormat="1" x14ac:dyDescent="0.25">
      <c r="A380" s="227"/>
      <c r="C380" s="413"/>
      <c r="E380" s="413"/>
      <c r="F380" s="413"/>
      <c r="G380" s="413"/>
      <c r="H380" s="413"/>
      <c r="I380" s="413"/>
      <c r="J380" s="413"/>
      <c r="K380" s="413"/>
      <c r="L380" s="413"/>
      <c r="M380" s="172"/>
    </row>
    <row r="381" spans="1:13" s="100" customFormat="1" x14ac:dyDescent="0.25">
      <c r="A381" s="227"/>
      <c r="C381" s="413"/>
      <c r="E381" s="413"/>
      <c r="F381" s="413"/>
      <c r="G381" s="413"/>
      <c r="H381" s="413"/>
      <c r="I381" s="413"/>
      <c r="J381" s="413"/>
      <c r="K381" s="413"/>
      <c r="L381" s="413"/>
      <c r="M381" s="172"/>
    </row>
    <row r="382" spans="1:13" s="100" customFormat="1" x14ac:dyDescent="0.25">
      <c r="A382" s="227"/>
      <c r="C382" s="413"/>
      <c r="E382" s="413"/>
      <c r="F382" s="413"/>
      <c r="G382" s="413"/>
      <c r="H382" s="413"/>
      <c r="I382" s="413"/>
      <c r="J382" s="413"/>
      <c r="K382" s="413"/>
      <c r="L382" s="413"/>
      <c r="M382" s="172"/>
    </row>
    <row r="383" spans="1:13" s="100" customFormat="1" x14ac:dyDescent="0.25">
      <c r="A383" s="227"/>
      <c r="C383" s="413"/>
      <c r="E383" s="413"/>
      <c r="F383" s="413"/>
      <c r="G383" s="413"/>
      <c r="H383" s="413"/>
      <c r="I383" s="413"/>
      <c r="J383" s="413"/>
      <c r="K383" s="413"/>
      <c r="L383" s="413"/>
      <c r="M383" s="172"/>
    </row>
    <row r="384" spans="1:13" s="100" customFormat="1" x14ac:dyDescent="0.25">
      <c r="A384" s="227"/>
      <c r="C384" s="413"/>
      <c r="E384" s="413"/>
      <c r="F384" s="413"/>
      <c r="G384" s="413"/>
      <c r="H384" s="413"/>
      <c r="I384" s="413"/>
      <c r="J384" s="413"/>
      <c r="K384" s="413"/>
      <c r="L384" s="413"/>
      <c r="M384" s="172"/>
    </row>
    <row r="385" spans="1:13" s="100" customFormat="1" x14ac:dyDescent="0.25">
      <c r="A385" s="227"/>
      <c r="C385" s="413"/>
      <c r="E385" s="413"/>
      <c r="F385" s="413"/>
      <c r="G385" s="413"/>
      <c r="H385" s="413"/>
      <c r="I385" s="413"/>
      <c r="J385" s="413"/>
      <c r="K385" s="413"/>
      <c r="L385" s="413"/>
      <c r="M385" s="172"/>
    </row>
    <row r="386" spans="1:13" s="100" customFormat="1" x14ac:dyDescent="0.25">
      <c r="A386" s="227"/>
      <c r="C386" s="413"/>
      <c r="E386" s="413"/>
      <c r="F386" s="413"/>
      <c r="G386" s="413"/>
      <c r="H386" s="413"/>
      <c r="I386" s="413"/>
      <c r="J386" s="413"/>
      <c r="K386" s="413"/>
      <c r="L386" s="413"/>
      <c r="M386" s="172"/>
    </row>
    <row r="387" spans="1:13" s="100" customFormat="1" x14ac:dyDescent="0.25">
      <c r="A387" s="227"/>
      <c r="C387" s="413"/>
      <c r="E387" s="413"/>
      <c r="F387" s="413"/>
      <c r="G387" s="413"/>
      <c r="H387" s="413"/>
      <c r="I387" s="413"/>
      <c r="J387" s="413"/>
      <c r="K387" s="413"/>
      <c r="L387" s="413"/>
      <c r="M387" s="172"/>
    </row>
    <row r="388" spans="1:13" s="100" customFormat="1" x14ac:dyDescent="0.25">
      <c r="A388" s="227"/>
      <c r="C388" s="413"/>
      <c r="E388" s="413"/>
      <c r="F388" s="413"/>
      <c r="G388" s="413"/>
      <c r="H388" s="413"/>
      <c r="I388" s="413"/>
      <c r="J388" s="413"/>
      <c r="K388" s="413"/>
      <c r="L388" s="413"/>
      <c r="M388" s="172"/>
    </row>
    <row r="389" spans="1:13" s="100" customFormat="1" x14ac:dyDescent="0.25">
      <c r="A389" s="227"/>
      <c r="C389" s="413"/>
      <c r="E389" s="413"/>
      <c r="F389" s="413"/>
      <c r="G389" s="413"/>
      <c r="H389" s="413"/>
      <c r="I389" s="413"/>
      <c r="J389" s="413"/>
      <c r="K389" s="413"/>
      <c r="L389" s="413"/>
      <c r="M389" s="172"/>
    </row>
    <row r="390" spans="1:13" s="100" customFormat="1" x14ac:dyDescent="0.25">
      <c r="A390" s="227"/>
      <c r="C390" s="413"/>
      <c r="E390" s="413"/>
      <c r="F390" s="413"/>
      <c r="G390" s="413"/>
      <c r="H390" s="413"/>
      <c r="I390" s="413"/>
      <c r="J390" s="413"/>
      <c r="K390" s="413"/>
      <c r="L390" s="413"/>
      <c r="M390" s="172"/>
    </row>
    <row r="391" spans="1:13" s="100" customFormat="1" x14ac:dyDescent="0.25">
      <c r="A391" s="227"/>
      <c r="C391" s="413"/>
      <c r="E391" s="413"/>
      <c r="F391" s="413"/>
      <c r="G391" s="413"/>
      <c r="H391" s="413"/>
      <c r="I391" s="413"/>
      <c r="J391" s="413"/>
      <c r="K391" s="413"/>
      <c r="L391" s="413"/>
      <c r="M391" s="172"/>
    </row>
    <row r="392" spans="1:13" s="100" customFormat="1" x14ac:dyDescent="0.25">
      <c r="A392" s="227"/>
      <c r="C392" s="413"/>
      <c r="E392" s="413"/>
      <c r="F392" s="413"/>
      <c r="G392" s="413"/>
      <c r="H392" s="413"/>
      <c r="I392" s="413"/>
      <c r="J392" s="413"/>
      <c r="K392" s="413"/>
      <c r="L392" s="413"/>
      <c r="M392" s="172"/>
    </row>
    <row r="393" spans="1:13" s="100" customFormat="1" x14ac:dyDescent="0.25">
      <c r="A393" s="227"/>
      <c r="C393" s="413"/>
      <c r="E393" s="413"/>
      <c r="F393" s="413"/>
      <c r="G393" s="413"/>
      <c r="H393" s="413"/>
      <c r="I393" s="413"/>
      <c r="J393" s="413"/>
      <c r="K393" s="413"/>
      <c r="L393" s="413"/>
      <c r="M393" s="172"/>
    </row>
    <row r="394" spans="1:13" s="100" customFormat="1" x14ac:dyDescent="0.25">
      <c r="A394" s="227"/>
      <c r="C394" s="413"/>
      <c r="E394" s="413"/>
      <c r="F394" s="413"/>
      <c r="G394" s="413"/>
      <c r="H394" s="413"/>
      <c r="I394" s="413"/>
      <c r="J394" s="413"/>
      <c r="K394" s="413"/>
      <c r="L394" s="413"/>
      <c r="M394" s="172"/>
    </row>
    <row r="395" spans="1:13" s="100" customFormat="1" x14ac:dyDescent="0.25">
      <c r="A395" s="227"/>
      <c r="C395" s="413"/>
      <c r="E395" s="413"/>
      <c r="F395" s="413"/>
      <c r="G395" s="413"/>
      <c r="H395" s="413"/>
      <c r="I395" s="413"/>
      <c r="J395" s="413"/>
      <c r="K395" s="413"/>
      <c r="L395" s="413"/>
      <c r="M395" s="172"/>
    </row>
    <row r="396" spans="1:13" s="100" customFormat="1" x14ac:dyDescent="0.25">
      <c r="A396" s="227"/>
      <c r="C396" s="413"/>
      <c r="E396" s="413"/>
      <c r="F396" s="413"/>
      <c r="G396" s="413"/>
      <c r="H396" s="413"/>
      <c r="I396" s="413"/>
      <c r="J396" s="413"/>
      <c r="K396" s="413"/>
      <c r="L396" s="413"/>
      <c r="M396" s="172"/>
    </row>
    <row r="397" spans="1:13" s="100" customFormat="1" x14ac:dyDescent="0.25">
      <c r="A397" s="227"/>
      <c r="C397" s="413"/>
      <c r="E397" s="413"/>
      <c r="F397" s="413"/>
      <c r="G397" s="413"/>
      <c r="H397" s="413"/>
      <c r="I397" s="413"/>
      <c r="J397" s="413"/>
      <c r="K397" s="413"/>
      <c r="L397" s="413"/>
      <c r="M397" s="172"/>
    </row>
    <row r="398" spans="1:13" s="100" customFormat="1" x14ac:dyDescent="0.25">
      <c r="A398" s="227"/>
      <c r="C398" s="413"/>
      <c r="E398" s="413"/>
      <c r="F398" s="413"/>
      <c r="G398" s="413"/>
      <c r="H398" s="413"/>
      <c r="I398" s="413"/>
      <c r="J398" s="413"/>
      <c r="K398" s="413"/>
      <c r="L398" s="413"/>
      <c r="M398" s="172"/>
    </row>
    <row r="399" spans="1:13" s="100" customFormat="1" x14ac:dyDescent="0.25">
      <c r="A399" s="227"/>
      <c r="C399" s="413"/>
      <c r="E399" s="413"/>
      <c r="F399" s="413"/>
      <c r="G399" s="413"/>
      <c r="H399" s="413"/>
      <c r="I399" s="413"/>
      <c r="J399" s="413"/>
      <c r="K399" s="413"/>
      <c r="L399" s="413"/>
      <c r="M399" s="172"/>
    </row>
    <row r="400" spans="1:13" s="100" customFormat="1" x14ac:dyDescent="0.25">
      <c r="A400" s="227"/>
      <c r="C400" s="413"/>
      <c r="E400" s="413"/>
      <c r="F400" s="413"/>
      <c r="G400" s="413"/>
      <c r="H400" s="413"/>
      <c r="I400" s="413"/>
      <c r="J400" s="413"/>
      <c r="K400" s="413"/>
      <c r="L400" s="413"/>
      <c r="M400" s="172"/>
    </row>
    <row r="401" spans="1:13" s="100" customFormat="1" x14ac:dyDescent="0.25">
      <c r="A401" s="227"/>
      <c r="C401" s="413"/>
      <c r="E401" s="413"/>
      <c r="F401" s="413"/>
      <c r="G401" s="413"/>
      <c r="H401" s="413"/>
      <c r="I401" s="413"/>
      <c r="J401" s="413"/>
      <c r="K401" s="413"/>
      <c r="L401" s="413"/>
      <c r="M401" s="172"/>
    </row>
    <row r="402" spans="1:13" s="100" customFormat="1" x14ac:dyDescent="0.25">
      <c r="A402" s="227"/>
      <c r="C402" s="413"/>
      <c r="E402" s="413"/>
      <c r="F402" s="413"/>
      <c r="G402" s="413"/>
      <c r="H402" s="413"/>
      <c r="I402" s="413"/>
      <c r="J402" s="413"/>
      <c r="K402" s="413"/>
      <c r="L402" s="413"/>
      <c r="M402" s="172"/>
    </row>
    <row r="403" spans="1:13" s="100" customFormat="1" x14ac:dyDescent="0.25">
      <c r="A403" s="227"/>
      <c r="C403" s="413"/>
      <c r="E403" s="413"/>
      <c r="F403" s="413"/>
      <c r="G403" s="413"/>
      <c r="H403" s="413"/>
      <c r="I403" s="413"/>
      <c r="J403" s="413"/>
      <c r="K403" s="413"/>
      <c r="L403" s="413"/>
      <c r="M403" s="172"/>
    </row>
    <row r="404" spans="1:13" s="100" customFormat="1" x14ac:dyDescent="0.25">
      <c r="A404" s="227"/>
      <c r="C404" s="413"/>
      <c r="E404" s="413"/>
      <c r="F404" s="413"/>
      <c r="G404" s="413"/>
      <c r="H404" s="413"/>
      <c r="I404" s="413"/>
      <c r="J404" s="413"/>
      <c r="K404" s="413"/>
      <c r="L404" s="413"/>
      <c r="M404" s="172"/>
    </row>
    <row r="405" spans="1:13" s="100" customFormat="1" x14ac:dyDescent="0.25">
      <c r="A405" s="227"/>
      <c r="C405" s="413"/>
      <c r="E405" s="413"/>
      <c r="F405" s="413"/>
      <c r="G405" s="413"/>
      <c r="H405" s="413"/>
      <c r="I405" s="413"/>
      <c r="J405" s="413"/>
      <c r="K405" s="413"/>
      <c r="L405" s="413"/>
      <c r="M405" s="172"/>
    </row>
    <row r="406" spans="1:13" s="100" customFormat="1" x14ac:dyDescent="0.25">
      <c r="A406" s="227"/>
      <c r="C406" s="413"/>
      <c r="E406" s="413"/>
      <c r="F406" s="413"/>
      <c r="G406" s="413"/>
      <c r="H406" s="413"/>
      <c r="I406" s="413"/>
      <c r="J406" s="413"/>
      <c r="K406" s="413"/>
      <c r="L406" s="413"/>
      <c r="M406" s="172"/>
    </row>
    <row r="407" spans="1:13" s="100" customFormat="1" x14ac:dyDescent="0.25">
      <c r="A407" s="227"/>
      <c r="C407" s="413"/>
      <c r="E407" s="413"/>
      <c r="F407" s="413"/>
      <c r="G407" s="413"/>
      <c r="H407" s="413"/>
      <c r="I407" s="413"/>
      <c r="J407" s="413"/>
      <c r="K407" s="413"/>
      <c r="L407" s="413"/>
      <c r="M407" s="172"/>
    </row>
    <row r="408" spans="1:13" s="100" customFormat="1" x14ac:dyDescent="0.25">
      <c r="A408" s="227"/>
      <c r="C408" s="413"/>
      <c r="E408" s="413"/>
      <c r="F408" s="413"/>
      <c r="G408" s="413"/>
      <c r="H408" s="413"/>
      <c r="I408" s="413"/>
      <c r="J408" s="413"/>
      <c r="K408" s="413"/>
      <c r="L408" s="413"/>
      <c r="M408" s="172"/>
    </row>
    <row r="409" spans="1:13" s="100" customFormat="1" x14ac:dyDescent="0.25">
      <c r="A409" s="227"/>
      <c r="C409" s="413"/>
      <c r="E409" s="413"/>
      <c r="F409" s="413"/>
      <c r="G409" s="413"/>
      <c r="H409" s="413"/>
      <c r="I409" s="413"/>
      <c r="J409" s="413"/>
      <c r="K409" s="413"/>
      <c r="L409" s="413"/>
      <c r="M409" s="172"/>
    </row>
    <row r="410" spans="1:13" s="100" customFormat="1" x14ac:dyDescent="0.25">
      <c r="A410" s="227"/>
      <c r="C410" s="413"/>
      <c r="E410" s="413"/>
      <c r="F410" s="413"/>
      <c r="G410" s="413"/>
      <c r="H410" s="413"/>
      <c r="I410" s="413"/>
      <c r="J410" s="413"/>
      <c r="K410" s="413"/>
      <c r="L410" s="413"/>
      <c r="M410" s="172"/>
    </row>
    <row r="411" spans="1:13" s="100" customFormat="1" x14ac:dyDescent="0.25">
      <c r="A411" s="227"/>
      <c r="C411" s="413"/>
      <c r="E411" s="413"/>
      <c r="F411" s="413"/>
      <c r="G411" s="413"/>
      <c r="H411" s="413"/>
      <c r="I411" s="413"/>
      <c r="J411" s="413"/>
      <c r="K411" s="413"/>
      <c r="L411" s="413"/>
      <c r="M411" s="172"/>
    </row>
    <row r="412" spans="1:13" s="100" customFormat="1" x14ac:dyDescent="0.25">
      <c r="A412" s="227"/>
      <c r="C412" s="413"/>
      <c r="E412" s="413"/>
      <c r="F412" s="413"/>
      <c r="G412" s="413"/>
      <c r="H412" s="413"/>
      <c r="I412" s="413"/>
      <c r="J412" s="413"/>
      <c r="K412" s="413"/>
      <c r="L412" s="413"/>
      <c r="M412" s="172"/>
    </row>
    <row r="413" spans="1:13" s="100" customFormat="1" x14ac:dyDescent="0.25">
      <c r="A413" s="227"/>
      <c r="C413" s="413"/>
      <c r="E413" s="413"/>
      <c r="F413" s="413"/>
      <c r="G413" s="413"/>
      <c r="H413" s="413"/>
      <c r="I413" s="413"/>
      <c r="J413" s="413"/>
      <c r="K413" s="413"/>
      <c r="L413" s="413"/>
      <c r="M413" s="172"/>
    </row>
    <row r="414" spans="1:13" s="100" customFormat="1" x14ac:dyDescent="0.25">
      <c r="A414" s="227"/>
      <c r="C414" s="413"/>
      <c r="E414" s="413"/>
      <c r="F414" s="413"/>
      <c r="G414" s="413"/>
      <c r="H414" s="413"/>
      <c r="I414" s="413"/>
      <c r="J414" s="413"/>
      <c r="K414" s="413"/>
      <c r="L414" s="413"/>
      <c r="M414" s="172"/>
    </row>
    <row r="415" spans="1:13" s="100" customFormat="1" x14ac:dyDescent="0.25">
      <c r="A415" s="227"/>
      <c r="C415" s="413"/>
      <c r="E415" s="413"/>
      <c r="F415" s="413"/>
      <c r="G415" s="413"/>
      <c r="H415" s="413"/>
      <c r="I415" s="413"/>
      <c r="J415" s="413"/>
      <c r="K415" s="413"/>
      <c r="L415" s="413"/>
      <c r="M415" s="172"/>
    </row>
    <row r="416" spans="1:13" s="100" customFormat="1" x14ac:dyDescent="0.25">
      <c r="A416" s="227"/>
      <c r="C416" s="413"/>
      <c r="E416" s="413"/>
      <c r="F416" s="413"/>
      <c r="G416" s="413"/>
      <c r="H416" s="413"/>
      <c r="I416" s="413"/>
      <c r="J416" s="413"/>
      <c r="K416" s="413"/>
      <c r="L416" s="413"/>
      <c r="M416" s="172"/>
    </row>
    <row r="417" spans="1:13" s="100" customFormat="1" x14ac:dyDescent="0.25">
      <c r="A417" s="227"/>
      <c r="C417" s="413"/>
      <c r="E417" s="413"/>
      <c r="F417" s="413"/>
      <c r="G417" s="413"/>
      <c r="H417" s="413"/>
      <c r="I417" s="413"/>
      <c r="J417" s="413"/>
      <c r="K417" s="413"/>
      <c r="L417" s="413"/>
      <c r="M417" s="172"/>
    </row>
    <row r="418" spans="1:13" s="100" customFormat="1" x14ac:dyDescent="0.25">
      <c r="A418" s="227"/>
      <c r="C418" s="413"/>
      <c r="E418" s="413"/>
      <c r="F418" s="413"/>
      <c r="G418" s="413"/>
      <c r="H418" s="413"/>
      <c r="I418" s="413"/>
      <c r="J418" s="413"/>
      <c r="K418" s="413"/>
      <c r="L418" s="413"/>
      <c r="M418" s="172"/>
    </row>
    <row r="419" spans="1:13" s="100" customFormat="1" x14ac:dyDescent="0.25">
      <c r="A419" s="227"/>
      <c r="C419" s="413"/>
      <c r="E419" s="413"/>
      <c r="F419" s="413"/>
      <c r="G419" s="413"/>
      <c r="H419" s="413"/>
      <c r="I419" s="413"/>
      <c r="J419" s="413"/>
      <c r="K419" s="413"/>
      <c r="L419" s="413"/>
      <c r="M419" s="172"/>
    </row>
    <row r="420" spans="1:13" s="100" customFormat="1" x14ac:dyDescent="0.25">
      <c r="A420" s="227"/>
      <c r="C420" s="413"/>
      <c r="E420" s="413"/>
      <c r="F420" s="413"/>
      <c r="G420" s="413"/>
      <c r="H420" s="413"/>
      <c r="I420" s="413"/>
      <c r="J420" s="413"/>
      <c r="K420" s="413"/>
      <c r="L420" s="413"/>
      <c r="M420" s="172"/>
    </row>
    <row r="421" spans="1:13" s="100" customFormat="1" x14ac:dyDescent="0.25">
      <c r="A421" s="227"/>
      <c r="C421" s="413"/>
      <c r="E421" s="413"/>
      <c r="F421" s="413"/>
      <c r="G421" s="413"/>
      <c r="H421" s="413"/>
      <c r="I421" s="413"/>
      <c r="J421" s="413"/>
      <c r="K421" s="413"/>
      <c r="L421" s="413"/>
      <c r="M421" s="172"/>
    </row>
    <row r="422" spans="1:13" s="100" customFormat="1" x14ac:dyDescent="0.25">
      <c r="A422" s="227"/>
      <c r="C422" s="413"/>
      <c r="E422" s="413"/>
      <c r="F422" s="413"/>
      <c r="G422" s="413"/>
      <c r="H422" s="413"/>
      <c r="I422" s="413"/>
      <c r="J422" s="413"/>
      <c r="K422" s="413"/>
      <c r="L422" s="413"/>
      <c r="M422" s="172"/>
    </row>
    <row r="423" spans="1:13" s="100" customFormat="1" x14ac:dyDescent="0.25">
      <c r="A423" s="227"/>
      <c r="C423" s="413"/>
      <c r="E423" s="413"/>
      <c r="F423" s="413"/>
      <c r="G423" s="413"/>
      <c r="H423" s="413"/>
      <c r="I423" s="413"/>
      <c r="J423" s="413"/>
      <c r="K423" s="413"/>
      <c r="L423" s="413"/>
      <c r="M423" s="172"/>
    </row>
    <row r="424" spans="1:13" s="100" customFormat="1" x14ac:dyDescent="0.25">
      <c r="A424" s="227"/>
      <c r="C424" s="413"/>
      <c r="E424" s="413"/>
      <c r="F424" s="413"/>
      <c r="G424" s="413"/>
      <c r="H424" s="413"/>
      <c r="I424" s="413"/>
      <c r="J424" s="413"/>
      <c r="K424" s="413"/>
      <c r="L424" s="413"/>
      <c r="M424" s="172"/>
    </row>
    <row r="425" spans="1:13" s="100" customFormat="1" x14ac:dyDescent="0.25">
      <c r="A425" s="227"/>
      <c r="C425" s="413"/>
      <c r="E425" s="413"/>
      <c r="F425" s="413"/>
      <c r="G425" s="413"/>
      <c r="H425" s="413"/>
      <c r="I425" s="413"/>
      <c r="J425" s="413"/>
      <c r="K425" s="413"/>
      <c r="L425" s="413"/>
      <c r="M425" s="172"/>
    </row>
    <row r="426" spans="1:13" s="100" customFormat="1" x14ac:dyDescent="0.25">
      <c r="A426" s="227"/>
      <c r="C426" s="413"/>
      <c r="E426" s="413"/>
      <c r="F426" s="413"/>
      <c r="G426" s="413"/>
      <c r="H426" s="413"/>
      <c r="I426" s="413"/>
      <c r="J426" s="413"/>
      <c r="K426" s="413"/>
      <c r="L426" s="413"/>
      <c r="M426" s="172"/>
    </row>
    <row r="427" spans="1:13" s="100" customFormat="1" x14ac:dyDescent="0.25">
      <c r="A427" s="227"/>
      <c r="C427" s="413"/>
      <c r="E427" s="413"/>
      <c r="F427" s="413"/>
      <c r="G427" s="413"/>
      <c r="H427" s="413"/>
      <c r="I427" s="413"/>
      <c r="J427" s="413"/>
      <c r="K427" s="413"/>
      <c r="L427" s="413"/>
      <c r="M427" s="172"/>
    </row>
    <row r="428" spans="1:13" s="100" customFormat="1" x14ac:dyDescent="0.25">
      <c r="A428" s="227"/>
      <c r="C428" s="413"/>
      <c r="E428" s="413"/>
      <c r="F428" s="413"/>
      <c r="G428" s="413"/>
      <c r="H428" s="413"/>
      <c r="I428" s="413"/>
      <c r="J428" s="413"/>
      <c r="K428" s="413"/>
      <c r="L428" s="413"/>
      <c r="M428" s="172"/>
    </row>
    <row r="429" spans="1:13" s="100" customFormat="1" x14ac:dyDescent="0.25">
      <c r="A429" s="227"/>
      <c r="C429" s="413"/>
      <c r="E429" s="413"/>
      <c r="F429" s="413"/>
      <c r="G429" s="413"/>
      <c r="H429" s="413"/>
      <c r="I429" s="413"/>
      <c r="J429" s="413"/>
      <c r="K429" s="413"/>
      <c r="L429" s="413"/>
      <c r="M429" s="172"/>
    </row>
    <row r="430" spans="1:13" s="100" customFormat="1" x14ac:dyDescent="0.25">
      <c r="A430" s="227"/>
      <c r="C430" s="413"/>
      <c r="E430" s="413"/>
      <c r="F430" s="413"/>
      <c r="G430" s="413"/>
      <c r="H430" s="413"/>
      <c r="I430" s="413"/>
      <c r="J430" s="413"/>
      <c r="K430" s="413"/>
      <c r="L430" s="413"/>
      <c r="M430" s="172"/>
    </row>
    <row r="431" spans="1:13" s="100" customFormat="1" x14ac:dyDescent="0.25">
      <c r="A431" s="227"/>
      <c r="C431" s="413"/>
      <c r="E431" s="413"/>
      <c r="F431" s="413"/>
      <c r="G431" s="413"/>
      <c r="H431" s="413"/>
      <c r="I431" s="413"/>
      <c r="J431" s="413"/>
      <c r="K431" s="413"/>
      <c r="L431" s="413"/>
      <c r="M431" s="172"/>
    </row>
    <row r="432" spans="1:13" s="100" customFormat="1" x14ac:dyDescent="0.25">
      <c r="A432" s="227"/>
      <c r="C432" s="413"/>
      <c r="E432" s="413"/>
      <c r="F432" s="413"/>
      <c r="G432" s="413"/>
      <c r="H432" s="413"/>
      <c r="I432" s="413"/>
      <c r="J432" s="413"/>
      <c r="K432" s="413"/>
      <c r="L432" s="413"/>
      <c r="M432" s="172"/>
    </row>
    <row r="433" spans="1:13" s="100" customFormat="1" x14ac:dyDescent="0.25">
      <c r="A433" s="227"/>
      <c r="C433" s="413"/>
      <c r="E433" s="413"/>
      <c r="F433" s="413"/>
      <c r="G433" s="413"/>
      <c r="H433" s="413"/>
      <c r="I433" s="413"/>
      <c r="J433" s="413"/>
      <c r="K433" s="413"/>
      <c r="L433" s="413"/>
      <c r="M433" s="172"/>
    </row>
    <row r="434" spans="1:13" s="100" customFormat="1" x14ac:dyDescent="0.25">
      <c r="A434" s="227"/>
      <c r="C434" s="413"/>
      <c r="E434" s="413"/>
      <c r="F434" s="413"/>
      <c r="G434" s="413"/>
      <c r="H434" s="413"/>
      <c r="I434" s="413"/>
      <c r="J434" s="413"/>
      <c r="K434" s="413"/>
      <c r="L434" s="413"/>
      <c r="M434" s="172"/>
    </row>
    <row r="435" spans="1:13" s="100" customFormat="1" x14ac:dyDescent="0.25">
      <c r="A435" s="227"/>
      <c r="C435" s="413"/>
      <c r="E435" s="413"/>
      <c r="F435" s="413"/>
      <c r="G435" s="413"/>
      <c r="H435" s="413"/>
      <c r="I435" s="413"/>
      <c r="J435" s="413"/>
      <c r="K435" s="413"/>
      <c r="L435" s="413"/>
      <c r="M435" s="172"/>
    </row>
    <row r="436" spans="1:13" s="100" customFormat="1" x14ac:dyDescent="0.25">
      <c r="A436" s="227"/>
      <c r="C436" s="413"/>
      <c r="E436" s="413"/>
      <c r="F436" s="413"/>
      <c r="G436" s="413"/>
      <c r="H436" s="413"/>
      <c r="I436" s="413"/>
      <c r="J436" s="413"/>
      <c r="K436" s="413"/>
      <c r="L436" s="413"/>
      <c r="M436" s="172"/>
    </row>
    <row r="437" spans="1:13" s="100" customFormat="1" x14ac:dyDescent="0.25">
      <c r="A437" s="227"/>
      <c r="C437" s="413"/>
      <c r="E437" s="413"/>
      <c r="F437" s="413"/>
      <c r="G437" s="413"/>
      <c r="H437" s="413"/>
      <c r="I437" s="413"/>
      <c r="J437" s="413"/>
      <c r="K437" s="413"/>
      <c r="L437" s="413"/>
      <c r="M437" s="172"/>
    </row>
    <row r="438" spans="1:13" s="100" customFormat="1" x14ac:dyDescent="0.25">
      <c r="A438" s="227"/>
      <c r="C438" s="413"/>
      <c r="E438" s="413"/>
      <c r="F438" s="413"/>
      <c r="G438" s="413"/>
      <c r="H438" s="413"/>
      <c r="I438" s="413"/>
      <c r="J438" s="413"/>
      <c r="K438" s="413"/>
      <c r="L438" s="413"/>
      <c r="M438" s="172"/>
    </row>
    <row r="439" spans="1:13" s="100" customFormat="1" x14ac:dyDescent="0.25">
      <c r="A439" s="227"/>
      <c r="C439" s="413"/>
      <c r="E439" s="413"/>
      <c r="F439" s="413"/>
      <c r="G439" s="413"/>
      <c r="H439" s="413"/>
      <c r="I439" s="413"/>
      <c r="J439" s="413"/>
      <c r="K439" s="413"/>
      <c r="L439" s="413"/>
      <c r="M439" s="172"/>
    </row>
    <row r="440" spans="1:13" s="100" customFormat="1" x14ac:dyDescent="0.25">
      <c r="A440" s="227"/>
      <c r="C440" s="413"/>
      <c r="E440" s="413"/>
      <c r="F440" s="413"/>
      <c r="G440" s="413"/>
      <c r="H440" s="413"/>
      <c r="I440" s="413"/>
      <c r="J440" s="413"/>
      <c r="K440" s="413"/>
      <c r="L440" s="413"/>
      <c r="M440" s="172"/>
    </row>
    <row r="441" spans="1:13" s="100" customFormat="1" x14ac:dyDescent="0.25">
      <c r="A441" s="227"/>
      <c r="C441" s="413"/>
      <c r="E441" s="413"/>
      <c r="F441" s="413"/>
      <c r="G441" s="413"/>
      <c r="H441" s="413"/>
      <c r="I441" s="413"/>
      <c r="J441" s="413"/>
      <c r="K441" s="413"/>
      <c r="L441" s="413"/>
      <c r="M441" s="172"/>
    </row>
    <row r="442" spans="1:13" s="100" customFormat="1" x14ac:dyDescent="0.25">
      <c r="A442" s="227"/>
      <c r="C442" s="413"/>
      <c r="E442" s="413"/>
      <c r="F442" s="413"/>
      <c r="G442" s="413"/>
      <c r="H442" s="413"/>
      <c r="I442" s="413"/>
      <c r="J442" s="413"/>
      <c r="K442" s="413"/>
      <c r="L442" s="413"/>
      <c r="M442" s="172"/>
    </row>
    <row r="443" spans="1:13" s="100" customFormat="1" x14ac:dyDescent="0.25">
      <c r="A443" s="227"/>
      <c r="C443" s="413"/>
      <c r="E443" s="413"/>
      <c r="F443" s="413"/>
      <c r="G443" s="413"/>
      <c r="H443" s="413"/>
      <c r="I443" s="413"/>
      <c r="J443" s="413"/>
      <c r="K443" s="413"/>
      <c r="L443" s="413"/>
      <c r="M443" s="172"/>
    </row>
    <row r="444" spans="1:13" s="100" customFormat="1" x14ac:dyDescent="0.25">
      <c r="A444" s="227"/>
      <c r="C444" s="413"/>
      <c r="E444" s="413"/>
      <c r="F444" s="413"/>
      <c r="G444" s="413"/>
      <c r="H444" s="413"/>
      <c r="I444" s="413"/>
      <c r="J444" s="413"/>
      <c r="K444" s="413"/>
      <c r="L444" s="413"/>
      <c r="M444" s="172"/>
    </row>
    <row r="445" spans="1:13" s="100" customFormat="1" x14ac:dyDescent="0.25">
      <c r="A445" s="227"/>
      <c r="C445" s="413"/>
      <c r="E445" s="413"/>
      <c r="F445" s="413"/>
      <c r="G445" s="413"/>
      <c r="H445" s="413"/>
      <c r="I445" s="413"/>
      <c r="J445" s="413"/>
      <c r="K445" s="413"/>
      <c r="L445" s="413"/>
      <c r="M445" s="172"/>
    </row>
    <row r="446" spans="1:13" s="100" customFormat="1" x14ac:dyDescent="0.25">
      <c r="A446" s="227"/>
      <c r="C446" s="413"/>
      <c r="E446" s="413"/>
      <c r="F446" s="413"/>
      <c r="G446" s="413"/>
      <c r="H446" s="413"/>
      <c r="I446" s="413"/>
      <c r="J446" s="413"/>
      <c r="K446" s="413"/>
      <c r="L446" s="413"/>
      <c r="M446" s="172"/>
    </row>
    <row r="447" spans="1:13" s="100" customFormat="1" x14ac:dyDescent="0.25">
      <c r="A447" s="227"/>
      <c r="C447" s="413"/>
      <c r="E447" s="413"/>
      <c r="F447" s="413"/>
      <c r="G447" s="413"/>
      <c r="H447" s="413"/>
      <c r="I447" s="413"/>
      <c r="J447" s="413"/>
      <c r="K447" s="413"/>
      <c r="L447" s="413"/>
      <c r="M447" s="172"/>
    </row>
    <row r="448" spans="1:13" s="100" customFormat="1" x14ac:dyDescent="0.25">
      <c r="A448" s="227"/>
      <c r="C448" s="413"/>
      <c r="E448" s="413"/>
      <c r="F448" s="413"/>
      <c r="G448" s="413"/>
      <c r="H448" s="413"/>
      <c r="I448" s="413"/>
      <c r="J448" s="413"/>
      <c r="K448" s="413"/>
      <c r="L448" s="413"/>
      <c r="M448" s="172"/>
    </row>
    <row r="449" spans="1:13" s="100" customFormat="1" x14ac:dyDescent="0.25">
      <c r="A449" s="227"/>
      <c r="C449" s="413"/>
      <c r="E449" s="413"/>
      <c r="F449" s="413"/>
      <c r="G449" s="413"/>
      <c r="H449" s="413"/>
      <c r="I449" s="413"/>
      <c r="J449" s="413"/>
      <c r="K449" s="413"/>
      <c r="L449" s="413"/>
      <c r="M449" s="172"/>
    </row>
    <row r="450" spans="1:13" s="100" customFormat="1" x14ac:dyDescent="0.25">
      <c r="A450" s="227"/>
      <c r="C450" s="413"/>
      <c r="E450" s="413"/>
      <c r="F450" s="413"/>
      <c r="G450" s="413"/>
      <c r="H450" s="413"/>
      <c r="I450" s="413"/>
      <c r="J450" s="413"/>
      <c r="K450" s="413"/>
      <c r="L450" s="413"/>
      <c r="M450" s="172"/>
    </row>
    <row r="451" spans="1:13" s="100" customFormat="1" x14ac:dyDescent="0.25">
      <c r="A451" s="227"/>
      <c r="C451" s="413"/>
      <c r="E451" s="413"/>
      <c r="F451" s="413"/>
      <c r="G451" s="413"/>
      <c r="H451" s="413"/>
      <c r="I451" s="413"/>
      <c r="J451" s="413"/>
      <c r="K451" s="413"/>
      <c r="L451" s="413"/>
      <c r="M451" s="172"/>
    </row>
    <row r="452" spans="1:13" s="100" customFormat="1" x14ac:dyDescent="0.25">
      <c r="A452" s="227"/>
      <c r="C452" s="413"/>
      <c r="E452" s="413"/>
      <c r="F452" s="413"/>
      <c r="G452" s="413"/>
      <c r="H452" s="413"/>
      <c r="I452" s="413"/>
      <c r="J452" s="413"/>
      <c r="K452" s="413"/>
      <c r="L452" s="413"/>
      <c r="M452" s="172"/>
    </row>
    <row r="453" spans="1:13" s="100" customFormat="1" x14ac:dyDescent="0.25">
      <c r="A453" s="227"/>
      <c r="C453" s="413"/>
      <c r="E453" s="413"/>
      <c r="F453" s="413"/>
      <c r="G453" s="413"/>
      <c r="H453" s="413"/>
      <c r="I453" s="413"/>
      <c r="J453" s="413"/>
      <c r="K453" s="413"/>
      <c r="L453" s="413"/>
      <c r="M453" s="172"/>
    </row>
    <row r="454" spans="1:13" s="100" customFormat="1" x14ac:dyDescent="0.25">
      <c r="A454" s="227"/>
      <c r="C454" s="413"/>
      <c r="E454" s="413"/>
      <c r="F454" s="413"/>
      <c r="G454" s="413"/>
      <c r="H454" s="413"/>
      <c r="I454" s="413"/>
      <c r="J454" s="413"/>
      <c r="K454" s="413"/>
      <c r="L454" s="413"/>
      <c r="M454" s="172"/>
    </row>
    <row r="455" spans="1:13" s="100" customFormat="1" x14ac:dyDescent="0.25">
      <c r="A455" s="227"/>
      <c r="C455" s="413"/>
      <c r="E455" s="413"/>
      <c r="F455" s="413"/>
      <c r="G455" s="413"/>
      <c r="H455" s="413"/>
      <c r="I455" s="413"/>
      <c r="J455" s="413"/>
      <c r="K455" s="413"/>
      <c r="L455" s="413"/>
      <c r="M455" s="172"/>
    </row>
    <row r="456" spans="1:13" s="100" customFormat="1" x14ac:dyDescent="0.25">
      <c r="A456" s="227"/>
      <c r="C456" s="413"/>
      <c r="E456" s="413"/>
      <c r="F456" s="413"/>
      <c r="G456" s="413"/>
      <c r="H456" s="413"/>
      <c r="I456" s="413"/>
      <c r="J456" s="413"/>
      <c r="K456" s="413"/>
      <c r="L456" s="413"/>
      <c r="M456" s="172"/>
    </row>
    <row r="457" spans="1:13" s="100" customFormat="1" x14ac:dyDescent="0.25">
      <c r="A457" s="227"/>
      <c r="C457" s="413"/>
      <c r="E457" s="413"/>
      <c r="F457" s="413"/>
      <c r="G457" s="413"/>
      <c r="H457" s="413"/>
      <c r="I457" s="413"/>
      <c r="J457" s="413"/>
      <c r="K457" s="413"/>
      <c r="L457" s="413"/>
      <c r="M457" s="172"/>
    </row>
    <row r="458" spans="1:13" s="100" customFormat="1" x14ac:dyDescent="0.25">
      <c r="A458" s="227"/>
      <c r="C458" s="413"/>
      <c r="E458" s="413"/>
      <c r="F458" s="413"/>
      <c r="G458" s="413"/>
      <c r="H458" s="413"/>
      <c r="I458" s="413"/>
      <c r="J458" s="413"/>
      <c r="K458" s="413"/>
      <c r="L458" s="413"/>
      <c r="M458" s="172"/>
    </row>
    <row r="459" spans="1:13" s="100" customFormat="1" x14ac:dyDescent="0.25">
      <c r="A459" s="227"/>
      <c r="C459" s="413"/>
      <c r="E459" s="413"/>
      <c r="F459" s="413"/>
      <c r="G459" s="413"/>
      <c r="H459" s="413"/>
      <c r="I459" s="413"/>
      <c r="J459" s="413"/>
      <c r="K459" s="413"/>
      <c r="L459" s="413"/>
      <c r="M459" s="172"/>
    </row>
    <row r="460" spans="1:13" s="100" customFormat="1" x14ac:dyDescent="0.25">
      <c r="A460" s="227"/>
      <c r="C460" s="413"/>
      <c r="E460" s="413"/>
      <c r="F460" s="413"/>
      <c r="G460" s="413"/>
      <c r="H460" s="413"/>
      <c r="I460" s="413"/>
      <c r="J460" s="413"/>
      <c r="K460" s="413"/>
      <c r="L460" s="413"/>
      <c r="M460" s="172"/>
    </row>
    <row r="461" spans="1:13" s="100" customFormat="1" x14ac:dyDescent="0.25">
      <c r="A461" s="227"/>
      <c r="C461" s="413"/>
      <c r="E461" s="413"/>
      <c r="F461" s="413"/>
      <c r="G461" s="413"/>
      <c r="H461" s="413"/>
      <c r="I461" s="413"/>
      <c r="J461" s="413"/>
      <c r="K461" s="413"/>
      <c r="L461" s="413"/>
      <c r="M461" s="172"/>
    </row>
    <row r="462" spans="1:13" s="100" customFormat="1" x14ac:dyDescent="0.25">
      <c r="A462" s="227"/>
      <c r="C462" s="413"/>
      <c r="E462" s="413"/>
      <c r="F462" s="413"/>
      <c r="G462" s="413"/>
      <c r="H462" s="413"/>
      <c r="I462" s="413"/>
      <c r="J462" s="413"/>
      <c r="K462" s="413"/>
      <c r="L462" s="413"/>
      <c r="M462" s="172"/>
    </row>
    <row r="463" spans="1:13" s="100" customFormat="1" x14ac:dyDescent="0.25">
      <c r="A463" s="227"/>
      <c r="C463" s="413"/>
      <c r="E463" s="413"/>
      <c r="F463" s="413"/>
      <c r="G463" s="413"/>
      <c r="H463" s="413"/>
      <c r="I463" s="413"/>
      <c r="J463" s="413"/>
      <c r="K463" s="413"/>
      <c r="L463" s="413"/>
      <c r="M463" s="172"/>
    </row>
    <row r="464" spans="1:13" s="100" customFormat="1" x14ac:dyDescent="0.25">
      <c r="A464" s="227"/>
      <c r="C464" s="413"/>
      <c r="E464" s="413"/>
      <c r="F464" s="413"/>
      <c r="G464" s="413"/>
      <c r="H464" s="413"/>
      <c r="I464" s="413"/>
      <c r="J464" s="413"/>
      <c r="K464" s="413"/>
      <c r="L464" s="413"/>
      <c r="M464" s="172"/>
    </row>
    <row r="465" spans="1:13" s="100" customFormat="1" x14ac:dyDescent="0.25">
      <c r="A465" s="227"/>
      <c r="C465" s="413"/>
      <c r="E465" s="413"/>
      <c r="F465" s="413"/>
      <c r="G465" s="413"/>
      <c r="H465" s="413"/>
      <c r="I465" s="413"/>
      <c r="J465" s="413"/>
      <c r="K465" s="413"/>
      <c r="L465" s="413"/>
      <c r="M465" s="172"/>
    </row>
    <row r="466" spans="1:13" s="100" customFormat="1" x14ac:dyDescent="0.25">
      <c r="A466" s="227"/>
      <c r="C466" s="413"/>
      <c r="E466" s="413"/>
      <c r="F466" s="413"/>
      <c r="G466" s="413"/>
      <c r="H466" s="413"/>
      <c r="I466" s="413"/>
      <c r="J466" s="413"/>
      <c r="K466" s="413"/>
      <c r="L466" s="413"/>
      <c r="M466" s="172"/>
    </row>
    <row r="467" spans="1:13" s="100" customFormat="1" x14ac:dyDescent="0.25">
      <c r="A467" s="227"/>
      <c r="C467" s="413"/>
      <c r="E467" s="413"/>
      <c r="F467" s="413"/>
      <c r="G467" s="413"/>
      <c r="H467" s="413"/>
      <c r="I467" s="413"/>
      <c r="J467" s="413"/>
      <c r="K467" s="413"/>
      <c r="L467" s="413"/>
      <c r="M467" s="172"/>
    </row>
    <row r="468" spans="1:13" s="100" customFormat="1" x14ac:dyDescent="0.25">
      <c r="A468" s="227"/>
      <c r="C468" s="413"/>
      <c r="E468" s="413"/>
      <c r="F468" s="413"/>
      <c r="G468" s="413"/>
      <c r="H468" s="413"/>
      <c r="I468" s="413"/>
      <c r="J468" s="413"/>
      <c r="K468" s="413"/>
      <c r="L468" s="413"/>
      <c r="M468" s="172"/>
    </row>
    <row r="469" spans="1:13" s="100" customFormat="1" x14ac:dyDescent="0.25">
      <c r="A469" s="227"/>
      <c r="C469" s="413"/>
      <c r="E469" s="413"/>
      <c r="F469" s="413"/>
      <c r="G469" s="413"/>
      <c r="H469" s="413"/>
      <c r="I469" s="413"/>
      <c r="J469" s="413"/>
      <c r="K469" s="413"/>
      <c r="L469" s="413"/>
      <c r="M469" s="172"/>
    </row>
    <row r="470" spans="1:13" s="100" customFormat="1" x14ac:dyDescent="0.25">
      <c r="A470" s="227"/>
      <c r="C470" s="413"/>
      <c r="E470" s="413"/>
      <c r="F470" s="413"/>
      <c r="G470" s="413"/>
      <c r="H470" s="413"/>
      <c r="I470" s="413"/>
      <c r="J470" s="413"/>
      <c r="K470" s="413"/>
      <c r="L470" s="413"/>
      <c r="M470" s="172"/>
    </row>
    <row r="471" spans="1:13" s="100" customFormat="1" x14ac:dyDescent="0.25">
      <c r="A471" s="227"/>
      <c r="C471" s="413"/>
      <c r="E471" s="413"/>
      <c r="F471" s="413"/>
      <c r="G471" s="413"/>
      <c r="H471" s="413"/>
      <c r="I471" s="413"/>
      <c r="J471" s="413"/>
      <c r="K471" s="413"/>
      <c r="L471" s="413"/>
      <c r="M471" s="172"/>
    </row>
    <row r="472" spans="1:13" s="100" customFormat="1" x14ac:dyDescent="0.25">
      <c r="A472" s="227"/>
      <c r="C472" s="413"/>
      <c r="E472" s="413"/>
      <c r="F472" s="413"/>
      <c r="G472" s="413"/>
      <c r="H472" s="413"/>
      <c r="I472" s="413"/>
      <c r="J472" s="413"/>
      <c r="K472" s="413"/>
      <c r="L472" s="413"/>
      <c r="M472" s="172"/>
    </row>
    <row r="473" spans="1:13" s="100" customFormat="1" x14ac:dyDescent="0.25">
      <c r="A473" s="227"/>
      <c r="C473" s="413"/>
      <c r="E473" s="413"/>
      <c r="F473" s="413"/>
      <c r="G473" s="413"/>
      <c r="H473" s="413"/>
      <c r="I473" s="413"/>
      <c r="J473" s="413"/>
      <c r="K473" s="413"/>
      <c r="L473" s="413"/>
      <c r="M473" s="172"/>
    </row>
    <row r="474" spans="1:13" s="100" customFormat="1" x14ac:dyDescent="0.25">
      <c r="A474" s="227"/>
      <c r="C474" s="413"/>
      <c r="E474" s="413"/>
      <c r="F474" s="413"/>
      <c r="G474" s="413"/>
      <c r="H474" s="413"/>
      <c r="I474" s="413"/>
      <c r="J474" s="413"/>
      <c r="K474" s="413"/>
      <c r="L474" s="413"/>
      <c r="M474" s="172"/>
    </row>
    <row r="475" spans="1:13" s="100" customFormat="1" x14ac:dyDescent="0.25">
      <c r="A475" s="227"/>
      <c r="C475" s="413"/>
      <c r="E475" s="413"/>
      <c r="F475" s="413"/>
      <c r="G475" s="413"/>
      <c r="H475" s="413"/>
      <c r="I475" s="413"/>
      <c r="J475" s="413"/>
      <c r="K475" s="413"/>
      <c r="L475" s="413"/>
      <c r="M475" s="172"/>
    </row>
    <row r="476" spans="1:13" s="100" customFormat="1" x14ac:dyDescent="0.25">
      <c r="A476" s="227"/>
      <c r="C476" s="413"/>
      <c r="E476" s="413"/>
      <c r="F476" s="413"/>
      <c r="G476" s="413"/>
      <c r="H476" s="413"/>
      <c r="I476" s="413"/>
      <c r="J476" s="413"/>
      <c r="K476" s="413"/>
      <c r="L476" s="413"/>
      <c r="M476" s="172"/>
    </row>
    <row r="477" spans="1:13" s="100" customFormat="1" x14ac:dyDescent="0.25">
      <c r="A477" s="227"/>
      <c r="C477" s="413"/>
      <c r="E477" s="413"/>
      <c r="F477" s="413"/>
      <c r="G477" s="413"/>
      <c r="H477" s="413"/>
      <c r="I477" s="413"/>
      <c r="J477" s="413"/>
      <c r="K477" s="413"/>
      <c r="L477" s="413"/>
      <c r="M477" s="172"/>
    </row>
    <row r="478" spans="1:13" s="100" customFormat="1" x14ac:dyDescent="0.25">
      <c r="A478" s="227"/>
      <c r="C478" s="413"/>
      <c r="E478" s="413"/>
      <c r="F478" s="413"/>
      <c r="G478" s="413"/>
      <c r="H478" s="413"/>
      <c r="I478" s="413"/>
      <c r="J478" s="413"/>
      <c r="K478" s="413"/>
      <c r="L478" s="413"/>
      <c r="M478" s="172"/>
    </row>
    <row r="479" spans="1:13" s="100" customFormat="1" x14ac:dyDescent="0.25">
      <c r="A479" s="227"/>
      <c r="C479" s="413"/>
      <c r="E479" s="413"/>
      <c r="F479" s="413"/>
      <c r="G479" s="413"/>
      <c r="H479" s="413"/>
      <c r="I479" s="413"/>
      <c r="J479" s="413"/>
      <c r="K479" s="413"/>
      <c r="L479" s="413"/>
      <c r="M479" s="172"/>
    </row>
    <row r="480" spans="1:13" s="100" customFormat="1" x14ac:dyDescent="0.25">
      <c r="A480" s="227"/>
      <c r="C480" s="413"/>
      <c r="E480" s="413"/>
      <c r="F480" s="413"/>
      <c r="G480" s="413"/>
      <c r="H480" s="413"/>
      <c r="I480" s="413"/>
      <c r="J480" s="413"/>
      <c r="K480" s="413"/>
      <c r="L480" s="413"/>
      <c r="M480" s="172"/>
    </row>
    <row r="481" spans="1:13" s="100" customFormat="1" x14ac:dyDescent="0.25">
      <c r="A481" s="227"/>
      <c r="C481" s="413"/>
      <c r="E481" s="413"/>
      <c r="F481" s="413"/>
      <c r="G481" s="413"/>
      <c r="H481" s="413"/>
      <c r="I481" s="413"/>
      <c r="J481" s="413"/>
      <c r="K481" s="413"/>
      <c r="L481" s="413"/>
      <c r="M481" s="172"/>
    </row>
    <row r="482" spans="1:13" s="100" customFormat="1" x14ac:dyDescent="0.25">
      <c r="A482" s="227"/>
      <c r="C482" s="413"/>
      <c r="E482" s="413"/>
      <c r="F482" s="413"/>
      <c r="G482" s="413"/>
      <c r="H482" s="413"/>
      <c r="I482" s="413"/>
      <c r="J482" s="413"/>
      <c r="K482" s="413"/>
      <c r="L482" s="413"/>
      <c r="M482" s="172"/>
    </row>
    <row r="483" spans="1:13" s="100" customFormat="1" x14ac:dyDescent="0.25">
      <c r="A483" s="227"/>
      <c r="C483" s="413"/>
      <c r="E483" s="413"/>
      <c r="F483" s="413"/>
      <c r="G483" s="413"/>
      <c r="H483" s="413"/>
      <c r="I483" s="413"/>
      <c r="J483" s="413"/>
      <c r="K483" s="413"/>
      <c r="L483" s="413"/>
      <c r="M483" s="172"/>
    </row>
    <row r="484" spans="1:13" s="100" customFormat="1" x14ac:dyDescent="0.25">
      <c r="A484" s="227"/>
      <c r="C484" s="413"/>
      <c r="E484" s="413"/>
      <c r="F484" s="413"/>
      <c r="G484" s="413"/>
      <c r="H484" s="413"/>
      <c r="I484" s="413"/>
      <c r="J484" s="413"/>
      <c r="K484" s="413"/>
      <c r="L484" s="413"/>
      <c r="M484" s="172"/>
    </row>
    <row r="485" spans="1:13" s="100" customFormat="1" x14ac:dyDescent="0.25">
      <c r="A485" s="227"/>
      <c r="C485" s="413"/>
      <c r="E485" s="413"/>
      <c r="F485" s="413"/>
      <c r="G485" s="413"/>
      <c r="H485" s="413"/>
      <c r="I485" s="413"/>
      <c r="J485" s="413"/>
      <c r="K485" s="413"/>
      <c r="L485" s="413"/>
      <c r="M485" s="172"/>
    </row>
    <row r="486" spans="1:13" s="100" customFormat="1" x14ac:dyDescent="0.25">
      <c r="A486" s="227"/>
      <c r="C486" s="413"/>
      <c r="E486" s="413"/>
      <c r="F486" s="413"/>
      <c r="G486" s="413"/>
      <c r="H486" s="413"/>
      <c r="I486" s="413"/>
      <c r="J486" s="413"/>
      <c r="K486" s="413"/>
      <c r="L486" s="413"/>
      <c r="M486" s="172"/>
    </row>
    <row r="487" spans="1:13" s="100" customFormat="1" x14ac:dyDescent="0.25">
      <c r="A487" s="227"/>
      <c r="C487" s="413"/>
      <c r="E487" s="413"/>
      <c r="F487" s="413"/>
      <c r="G487" s="413"/>
      <c r="H487" s="413"/>
      <c r="I487" s="413"/>
      <c r="J487" s="413"/>
      <c r="K487" s="413"/>
      <c r="L487" s="413"/>
      <c r="M487" s="172"/>
    </row>
    <row r="488" spans="1:13" s="100" customFormat="1" x14ac:dyDescent="0.25">
      <c r="A488" s="227"/>
      <c r="C488" s="413"/>
      <c r="E488" s="413"/>
      <c r="F488" s="413"/>
      <c r="G488" s="413"/>
      <c r="H488" s="413"/>
      <c r="I488" s="413"/>
      <c r="J488" s="413"/>
      <c r="K488" s="413"/>
      <c r="L488" s="413"/>
      <c r="M488" s="172"/>
    </row>
    <row r="489" spans="1:13" s="100" customFormat="1" x14ac:dyDescent="0.25">
      <c r="A489" s="227"/>
      <c r="C489" s="413"/>
      <c r="E489" s="413"/>
      <c r="F489" s="413"/>
      <c r="G489" s="413"/>
      <c r="H489" s="413"/>
      <c r="I489" s="413"/>
      <c r="J489" s="413"/>
      <c r="K489" s="413"/>
      <c r="L489" s="413"/>
      <c r="M489" s="172"/>
    </row>
    <row r="490" spans="1:13" s="100" customFormat="1" x14ac:dyDescent="0.25">
      <c r="A490" s="227"/>
      <c r="C490" s="413"/>
      <c r="E490" s="413"/>
      <c r="F490" s="413"/>
      <c r="G490" s="413"/>
      <c r="H490" s="413"/>
      <c r="I490" s="413"/>
      <c r="J490" s="413"/>
      <c r="K490" s="413"/>
      <c r="L490" s="413"/>
      <c r="M490" s="172"/>
    </row>
    <row r="491" spans="1:13" s="100" customFormat="1" x14ac:dyDescent="0.25">
      <c r="A491" s="227"/>
      <c r="C491" s="413"/>
      <c r="E491" s="413"/>
      <c r="F491" s="413"/>
      <c r="G491" s="413"/>
      <c r="H491" s="413"/>
      <c r="I491" s="413"/>
      <c r="J491" s="413"/>
      <c r="K491" s="413"/>
      <c r="L491" s="413"/>
      <c r="M491" s="172"/>
    </row>
    <row r="492" spans="1:13" s="100" customFormat="1" x14ac:dyDescent="0.25">
      <c r="A492" s="227"/>
      <c r="C492" s="413"/>
      <c r="E492" s="413"/>
      <c r="F492" s="413"/>
      <c r="G492" s="413"/>
      <c r="H492" s="413"/>
      <c r="I492" s="413"/>
      <c r="J492" s="413"/>
      <c r="K492" s="413"/>
      <c r="L492" s="413"/>
      <c r="M492" s="172"/>
    </row>
    <row r="493" spans="1:13" s="100" customFormat="1" x14ac:dyDescent="0.25">
      <c r="A493" s="227"/>
      <c r="C493" s="413"/>
      <c r="E493" s="413"/>
      <c r="F493" s="413"/>
      <c r="G493" s="413"/>
      <c r="H493" s="413"/>
      <c r="I493" s="413"/>
      <c r="J493" s="413"/>
      <c r="K493" s="413"/>
      <c r="L493" s="413"/>
      <c r="M493" s="172"/>
    </row>
    <row r="494" spans="1:13" s="100" customFormat="1" x14ac:dyDescent="0.25">
      <c r="A494" s="227"/>
      <c r="C494" s="413"/>
      <c r="E494" s="413"/>
      <c r="F494" s="413"/>
      <c r="G494" s="413"/>
      <c r="H494" s="413"/>
      <c r="I494" s="413"/>
      <c r="J494" s="413"/>
      <c r="K494" s="413"/>
      <c r="L494" s="413"/>
      <c r="M494" s="172"/>
    </row>
    <row r="495" spans="1:13" s="100" customFormat="1" x14ac:dyDescent="0.25">
      <c r="A495" s="227"/>
      <c r="C495" s="413"/>
      <c r="E495" s="413"/>
      <c r="F495" s="413"/>
      <c r="G495" s="413"/>
      <c r="H495" s="413"/>
      <c r="I495" s="413"/>
      <c r="J495" s="413"/>
      <c r="K495" s="413"/>
      <c r="L495" s="413"/>
      <c r="M495" s="172"/>
    </row>
    <row r="496" spans="1:13" s="100" customFormat="1" x14ac:dyDescent="0.25">
      <c r="A496" s="227"/>
      <c r="C496" s="413"/>
      <c r="E496" s="413"/>
      <c r="F496" s="413"/>
      <c r="G496" s="413"/>
      <c r="H496" s="413"/>
      <c r="I496" s="413"/>
      <c r="J496" s="413"/>
      <c r="K496" s="413"/>
      <c r="L496" s="413"/>
      <c r="M496" s="172"/>
    </row>
    <row r="497" spans="1:13" s="100" customFormat="1" x14ac:dyDescent="0.25">
      <c r="A497" s="227"/>
      <c r="C497" s="413"/>
      <c r="E497" s="413"/>
      <c r="F497" s="413"/>
      <c r="G497" s="413"/>
      <c r="H497" s="413"/>
      <c r="I497" s="413"/>
      <c r="J497" s="413"/>
      <c r="K497" s="413"/>
      <c r="L497" s="413"/>
      <c r="M497" s="172"/>
    </row>
    <row r="498" spans="1:13" s="100" customFormat="1" x14ac:dyDescent="0.25">
      <c r="A498" s="227"/>
      <c r="C498" s="413"/>
      <c r="E498" s="413"/>
      <c r="F498" s="413"/>
      <c r="G498" s="413"/>
      <c r="H498" s="413"/>
      <c r="I498" s="413"/>
      <c r="J498" s="413"/>
      <c r="K498" s="413"/>
      <c r="L498" s="413"/>
      <c r="M498" s="172"/>
    </row>
    <row r="499" spans="1:13" s="100" customFormat="1" x14ac:dyDescent="0.25">
      <c r="A499" s="227"/>
      <c r="C499" s="413"/>
      <c r="E499" s="413"/>
      <c r="F499" s="413"/>
      <c r="G499" s="413"/>
      <c r="H499" s="413"/>
      <c r="I499" s="413"/>
      <c r="J499" s="413"/>
      <c r="K499" s="413"/>
      <c r="L499" s="413"/>
      <c r="M499" s="172"/>
    </row>
    <row r="500" spans="1:13" s="100" customFormat="1" x14ac:dyDescent="0.25">
      <c r="A500" s="227"/>
      <c r="C500" s="413"/>
      <c r="E500" s="413"/>
      <c r="F500" s="413"/>
      <c r="G500" s="413"/>
      <c r="H500" s="413"/>
      <c r="I500" s="413"/>
      <c r="J500" s="413"/>
      <c r="K500" s="413"/>
      <c r="L500" s="413"/>
      <c r="M500" s="172"/>
    </row>
    <row r="501" spans="1:13" s="100" customFormat="1" x14ac:dyDescent="0.25">
      <c r="A501" s="227"/>
      <c r="C501" s="413"/>
      <c r="E501" s="413"/>
      <c r="F501" s="413"/>
      <c r="G501" s="413"/>
      <c r="H501" s="413"/>
      <c r="I501" s="413"/>
      <c r="J501" s="413"/>
      <c r="K501" s="413"/>
      <c r="L501" s="413"/>
      <c r="M501" s="172"/>
    </row>
    <row r="502" spans="1:13" s="100" customFormat="1" x14ac:dyDescent="0.25">
      <c r="A502" s="227"/>
      <c r="C502" s="413"/>
      <c r="E502" s="413"/>
      <c r="F502" s="413"/>
      <c r="G502" s="413"/>
      <c r="H502" s="413"/>
      <c r="I502" s="413"/>
      <c r="J502" s="413"/>
      <c r="K502" s="413"/>
      <c r="L502" s="413"/>
      <c r="M502" s="172"/>
    </row>
    <row r="503" spans="1:13" s="100" customFormat="1" x14ac:dyDescent="0.25">
      <c r="A503" s="227"/>
      <c r="C503" s="413"/>
      <c r="E503" s="413"/>
      <c r="F503" s="413"/>
      <c r="G503" s="413"/>
      <c r="H503" s="413"/>
      <c r="I503" s="413"/>
      <c r="J503" s="413"/>
      <c r="K503" s="413"/>
      <c r="L503" s="413"/>
      <c r="M503" s="172"/>
    </row>
    <row r="504" spans="1:13" s="100" customFormat="1" x14ac:dyDescent="0.25">
      <c r="A504" s="227"/>
      <c r="C504" s="413"/>
      <c r="E504" s="413"/>
      <c r="F504" s="413"/>
      <c r="G504" s="413"/>
      <c r="H504" s="413"/>
      <c r="I504" s="413"/>
      <c r="J504" s="413"/>
      <c r="K504" s="413"/>
      <c r="L504" s="413"/>
      <c r="M504" s="172"/>
    </row>
    <row r="505" spans="1:13" s="100" customFormat="1" x14ac:dyDescent="0.25">
      <c r="A505" s="227"/>
      <c r="C505" s="413"/>
      <c r="E505" s="413"/>
      <c r="F505" s="413"/>
      <c r="G505" s="413"/>
      <c r="H505" s="413"/>
      <c r="I505" s="413"/>
      <c r="J505" s="413"/>
      <c r="K505" s="413"/>
      <c r="L505" s="413"/>
      <c r="M505" s="172"/>
    </row>
    <row r="506" spans="1:13" s="100" customFormat="1" x14ac:dyDescent="0.25">
      <c r="A506" s="227"/>
      <c r="C506" s="413"/>
      <c r="E506" s="413"/>
      <c r="F506" s="413"/>
      <c r="G506" s="413"/>
      <c r="H506" s="413"/>
      <c r="I506" s="413"/>
      <c r="J506" s="413"/>
      <c r="K506" s="413"/>
      <c r="L506" s="413"/>
      <c r="M506" s="172"/>
    </row>
    <row r="507" spans="1:13" s="100" customFormat="1" x14ac:dyDescent="0.25">
      <c r="A507" s="227"/>
      <c r="C507" s="413"/>
      <c r="E507" s="413"/>
      <c r="F507" s="413"/>
      <c r="G507" s="413"/>
      <c r="H507" s="413"/>
      <c r="I507" s="413"/>
      <c r="J507" s="413"/>
      <c r="K507" s="413"/>
      <c r="L507" s="413"/>
      <c r="M507" s="172"/>
    </row>
    <row r="508" spans="1:13" s="100" customFormat="1" x14ac:dyDescent="0.25">
      <c r="A508" s="227"/>
      <c r="C508" s="413"/>
      <c r="E508" s="413"/>
      <c r="F508" s="413"/>
      <c r="G508" s="413"/>
      <c r="H508" s="413"/>
      <c r="I508" s="413"/>
      <c r="J508" s="413"/>
      <c r="K508" s="413"/>
      <c r="L508" s="413"/>
      <c r="M508" s="172"/>
    </row>
    <row r="509" spans="1:13" s="100" customFormat="1" x14ac:dyDescent="0.25">
      <c r="A509" s="227"/>
      <c r="C509" s="413"/>
      <c r="E509" s="413"/>
      <c r="F509" s="413"/>
      <c r="G509" s="413"/>
      <c r="H509" s="413"/>
      <c r="I509" s="413"/>
      <c r="J509" s="413"/>
      <c r="K509" s="413"/>
      <c r="L509" s="413"/>
      <c r="M509" s="172"/>
    </row>
  </sheetData>
  <mergeCells count="135">
    <mergeCell ref="L181:L182"/>
    <mergeCell ref="G201:G202"/>
    <mergeCell ref="H201:H202"/>
    <mergeCell ref="I201:I202"/>
    <mergeCell ref="J201:J202"/>
    <mergeCell ref="K201:K202"/>
    <mergeCell ref="L201:L202"/>
    <mergeCell ref="L216:L217"/>
    <mergeCell ref="G231:G232"/>
    <mergeCell ref="H231:H232"/>
    <mergeCell ref="I231:I232"/>
    <mergeCell ref="J231:J232"/>
    <mergeCell ref="K231:K232"/>
    <mergeCell ref="L231:L232"/>
    <mergeCell ref="G216:G217"/>
    <mergeCell ref="H216:H217"/>
    <mergeCell ref="I216:I217"/>
    <mergeCell ref="J216:J217"/>
    <mergeCell ref="K216:K217"/>
    <mergeCell ref="K70:K71"/>
    <mergeCell ref="L117:L118"/>
    <mergeCell ref="G133:G134"/>
    <mergeCell ref="H133:H134"/>
    <mergeCell ref="I133:I134"/>
    <mergeCell ref="J133:J134"/>
    <mergeCell ref="K133:K134"/>
    <mergeCell ref="L133:L134"/>
    <mergeCell ref="G117:G118"/>
    <mergeCell ref="H117:H118"/>
    <mergeCell ref="I117:I118"/>
    <mergeCell ref="J117:J118"/>
    <mergeCell ref="K117:K118"/>
    <mergeCell ref="L20:L21"/>
    <mergeCell ref="G35:G36"/>
    <mergeCell ref="H35:H36"/>
    <mergeCell ref="I35:I36"/>
    <mergeCell ref="J35:J36"/>
    <mergeCell ref="K35:K36"/>
    <mergeCell ref="L35:L36"/>
    <mergeCell ref="B34:B67"/>
    <mergeCell ref="A35:A67"/>
    <mergeCell ref="B6:B32"/>
    <mergeCell ref="A7:A32"/>
    <mergeCell ref="A70:A99"/>
    <mergeCell ref="M98:P98"/>
    <mergeCell ref="M83:P83"/>
    <mergeCell ref="M66:P66"/>
    <mergeCell ref="M49:P49"/>
    <mergeCell ref="D50:P50"/>
    <mergeCell ref="D84:P84"/>
    <mergeCell ref="G52:G53"/>
    <mergeCell ref="H52:H53"/>
    <mergeCell ref="I52:I53"/>
    <mergeCell ref="J52:J53"/>
    <mergeCell ref="K52:K53"/>
    <mergeCell ref="L52:L53"/>
    <mergeCell ref="L70:L71"/>
    <mergeCell ref="G86:G87"/>
    <mergeCell ref="H86:H87"/>
    <mergeCell ref="I86:I87"/>
    <mergeCell ref="J86:J87"/>
    <mergeCell ref="K86:K87"/>
    <mergeCell ref="L86:L87"/>
    <mergeCell ref="G70:G71"/>
    <mergeCell ref="H70:H71"/>
    <mergeCell ref="I70:I71"/>
    <mergeCell ref="J70:J71"/>
    <mergeCell ref="P1:P5"/>
    <mergeCell ref="B1:B5"/>
    <mergeCell ref="M1:M5"/>
    <mergeCell ref="N1:N5"/>
    <mergeCell ref="O1:O5"/>
    <mergeCell ref="G1:I5"/>
    <mergeCell ref="J1:L5"/>
    <mergeCell ref="A102:A130"/>
    <mergeCell ref="B102:B130"/>
    <mergeCell ref="M31:P31"/>
    <mergeCell ref="M17:P17"/>
    <mergeCell ref="D18:P18"/>
    <mergeCell ref="G7:G8"/>
    <mergeCell ref="H7:H8"/>
    <mergeCell ref="I7:I8"/>
    <mergeCell ref="J7:J8"/>
    <mergeCell ref="K7:K8"/>
    <mergeCell ref="L7:L8"/>
    <mergeCell ref="G20:G21"/>
    <mergeCell ref="H20:H21"/>
    <mergeCell ref="I20:I21"/>
    <mergeCell ref="J20:J21"/>
    <mergeCell ref="K20:K21"/>
    <mergeCell ref="B69:B99"/>
    <mergeCell ref="B133:B161"/>
    <mergeCell ref="A133:A161"/>
    <mergeCell ref="M145:P145"/>
    <mergeCell ref="M129:P129"/>
    <mergeCell ref="M114:P114"/>
    <mergeCell ref="M160:P160"/>
    <mergeCell ref="D146:P146"/>
    <mergeCell ref="D115:P115"/>
    <mergeCell ref="G102:G103"/>
    <mergeCell ref="H102:H103"/>
    <mergeCell ref="I102:I103"/>
    <mergeCell ref="J102:J103"/>
    <mergeCell ref="K102:K103"/>
    <mergeCell ref="L102:L103"/>
    <mergeCell ref="L148:L149"/>
    <mergeCell ref="G148:G149"/>
    <mergeCell ref="H148:H149"/>
    <mergeCell ref="I148:I149"/>
    <mergeCell ref="J148:J149"/>
    <mergeCell ref="K148:K149"/>
    <mergeCell ref="A164:A198"/>
    <mergeCell ref="M228:P228"/>
    <mergeCell ref="A216:A243"/>
    <mergeCell ref="B216:B243"/>
    <mergeCell ref="D229:P229"/>
    <mergeCell ref="D179:P179"/>
    <mergeCell ref="M242:P242"/>
    <mergeCell ref="M212:P212"/>
    <mergeCell ref="M197:P197"/>
    <mergeCell ref="M178:P178"/>
    <mergeCell ref="B164:B198"/>
    <mergeCell ref="A201:A213"/>
    <mergeCell ref="B201:B213"/>
    <mergeCell ref="G181:G182"/>
    <mergeCell ref="H181:H182"/>
    <mergeCell ref="I181:I182"/>
    <mergeCell ref="G164:G165"/>
    <mergeCell ref="H164:H165"/>
    <mergeCell ref="I164:I165"/>
    <mergeCell ref="J164:J165"/>
    <mergeCell ref="K164:K165"/>
    <mergeCell ref="L164:L165"/>
    <mergeCell ref="J181:J182"/>
    <mergeCell ref="K181:K18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W405"/>
  <sheetViews>
    <sheetView topLeftCell="A104" zoomScale="80" zoomScaleNormal="80" workbookViewId="0">
      <selection activeCell="P79" sqref="P79"/>
    </sheetView>
  </sheetViews>
  <sheetFormatPr defaultColWidth="0" defaultRowHeight="18" x14ac:dyDescent="0.25"/>
  <cols>
    <col min="1" max="1" width="27.5703125" style="58" customWidth="1"/>
    <col min="2" max="2" width="8.7109375" style="58" customWidth="1"/>
    <col min="3" max="3" width="10.5703125" style="443" customWidth="1"/>
    <col min="4" max="4" width="48.5703125" customWidth="1"/>
    <col min="5" max="5" width="16.7109375" style="389" customWidth="1"/>
    <col min="6" max="6" width="15.85546875" style="389" customWidth="1"/>
    <col min="7" max="12" width="8.7109375" style="389" customWidth="1"/>
    <col min="13" max="13" width="17.85546875" style="167" customWidth="1"/>
    <col min="14" max="14" width="15.42578125" customWidth="1"/>
    <col min="15" max="15" width="13.7109375" customWidth="1"/>
    <col min="16" max="16" width="14.42578125" customWidth="1"/>
    <col min="17" max="17" width="9.140625" style="100" hidden="1" customWidth="1"/>
    <col min="18" max="18" width="32.85546875" style="100" hidden="1" customWidth="1"/>
    <col min="19" max="101" width="0" style="100" hidden="1" customWidth="1"/>
    <col min="102" max="16384" width="9.140625" hidden="1"/>
  </cols>
  <sheetData>
    <row r="1" spans="1:16" ht="18.75" customHeight="1" x14ac:dyDescent="0.25">
      <c r="A1" s="228" t="s">
        <v>0</v>
      </c>
      <c r="B1" s="810" t="s">
        <v>414</v>
      </c>
      <c r="C1" s="445"/>
      <c r="D1" s="233"/>
      <c r="E1" s="444"/>
      <c r="F1" s="444"/>
      <c r="G1" s="813" t="s">
        <v>1555</v>
      </c>
      <c r="H1" s="814"/>
      <c r="I1" s="815"/>
      <c r="J1" s="813" t="s">
        <v>1556</v>
      </c>
      <c r="K1" s="814"/>
      <c r="L1" s="815"/>
      <c r="M1" s="810" t="s">
        <v>9</v>
      </c>
      <c r="N1" s="810" t="s">
        <v>10</v>
      </c>
      <c r="O1" s="810" t="s">
        <v>11</v>
      </c>
      <c r="P1" s="884" t="s">
        <v>12</v>
      </c>
    </row>
    <row r="2" spans="1:16" ht="18.75" x14ac:dyDescent="0.2">
      <c r="A2" s="229" t="s">
        <v>1</v>
      </c>
      <c r="B2" s="839"/>
      <c r="C2" s="401"/>
      <c r="D2" s="231" t="s">
        <v>5</v>
      </c>
      <c r="E2" s="447"/>
      <c r="F2" s="447"/>
      <c r="G2" s="816"/>
      <c r="H2" s="817"/>
      <c r="I2" s="818"/>
      <c r="J2" s="816"/>
      <c r="K2" s="817"/>
      <c r="L2" s="818"/>
      <c r="M2" s="811"/>
      <c r="N2" s="811"/>
      <c r="O2" s="811"/>
      <c r="P2" s="885"/>
    </row>
    <row r="3" spans="1:16" ht="18.75" x14ac:dyDescent="0.2">
      <c r="A3" s="229" t="s">
        <v>2</v>
      </c>
      <c r="B3" s="839"/>
      <c r="C3" s="401"/>
      <c r="D3" s="231" t="s">
        <v>7</v>
      </c>
      <c r="E3" s="447"/>
      <c r="F3" s="447"/>
      <c r="G3" s="816"/>
      <c r="H3" s="817"/>
      <c r="I3" s="818"/>
      <c r="J3" s="816"/>
      <c r="K3" s="817"/>
      <c r="L3" s="818"/>
      <c r="M3" s="811"/>
      <c r="N3" s="811"/>
      <c r="O3" s="811"/>
      <c r="P3" s="885"/>
    </row>
    <row r="4" spans="1:16" ht="18.75" x14ac:dyDescent="0.2">
      <c r="A4" s="229" t="s">
        <v>64</v>
      </c>
      <c r="B4" s="839"/>
      <c r="C4" s="401"/>
      <c r="D4" s="231" t="s">
        <v>66</v>
      </c>
      <c r="E4" s="447"/>
      <c r="F4" s="447"/>
      <c r="G4" s="816"/>
      <c r="H4" s="817"/>
      <c r="I4" s="818"/>
      <c r="J4" s="816"/>
      <c r="K4" s="817"/>
      <c r="L4" s="818"/>
      <c r="M4" s="811"/>
      <c r="N4" s="811"/>
      <c r="O4" s="811"/>
      <c r="P4" s="885"/>
    </row>
    <row r="5" spans="1:16" ht="19.5" thickBot="1" x14ac:dyDescent="0.25">
      <c r="A5" s="230" t="s">
        <v>4</v>
      </c>
      <c r="B5" s="840"/>
      <c r="C5" s="405"/>
      <c r="D5" s="232"/>
      <c r="E5" s="448"/>
      <c r="F5" s="448"/>
      <c r="G5" s="819"/>
      <c r="H5" s="820"/>
      <c r="I5" s="821"/>
      <c r="J5" s="819"/>
      <c r="K5" s="820"/>
      <c r="L5" s="821"/>
      <c r="M5" s="812"/>
      <c r="N5" s="812"/>
      <c r="O5" s="812"/>
      <c r="P5" s="886"/>
    </row>
    <row r="6" spans="1:16" ht="43.5" customHeight="1" thickBot="1" x14ac:dyDescent="0.25">
      <c r="A6" s="190" t="s">
        <v>1635</v>
      </c>
      <c r="B6" s="16"/>
      <c r="C6" s="480" t="s">
        <v>1436</v>
      </c>
      <c r="D6" s="182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66" t="str">
        <f>'Данные по ТП'!C110</f>
        <v>ТМ-630/10</v>
      </c>
      <c r="N6" s="126" t="s">
        <v>1352</v>
      </c>
      <c r="O6" s="125" t="s">
        <v>5</v>
      </c>
      <c r="P6" s="127">
        <f>'Данные по ТП'!F110</f>
        <v>24647</v>
      </c>
    </row>
    <row r="7" spans="1:16" ht="19.5" thickBot="1" x14ac:dyDescent="0.25">
      <c r="A7" s="794" t="s">
        <v>1572</v>
      </c>
      <c r="B7" s="791" t="s">
        <v>429</v>
      </c>
      <c r="C7" s="401">
        <v>1</v>
      </c>
      <c r="D7" s="173" t="s">
        <v>1281</v>
      </c>
      <c r="E7" s="391"/>
      <c r="F7" s="686">
        <f>((O7*1.73*220*0.9)/1000)+((N7*1.73*220*0.9)/1000)+((M7*1.73*220*0.9)/1000)</f>
        <v>18.497160000000001</v>
      </c>
      <c r="G7" s="822">
        <v>229</v>
      </c>
      <c r="H7" s="822">
        <v>236</v>
      </c>
      <c r="I7" s="822">
        <v>233</v>
      </c>
      <c r="J7" s="822">
        <v>401</v>
      </c>
      <c r="K7" s="822">
        <v>403</v>
      </c>
      <c r="L7" s="822">
        <v>402</v>
      </c>
      <c r="M7" s="202">
        <v>25</v>
      </c>
      <c r="N7" s="202">
        <v>15</v>
      </c>
      <c r="O7" s="202">
        <v>14</v>
      </c>
      <c r="P7" s="202">
        <v>10</v>
      </c>
    </row>
    <row r="8" spans="1:16" ht="19.5" thickBot="1" x14ac:dyDescent="0.25">
      <c r="A8" s="853"/>
      <c r="B8" s="826"/>
      <c r="C8" s="402">
        <v>2</v>
      </c>
      <c r="D8" s="173" t="s">
        <v>1282</v>
      </c>
      <c r="E8" s="391"/>
      <c r="F8" s="686">
        <f t="shared" ref="F8:F15" si="0">((O8*1.73*220*0.9)/1000)+((N8*1.73*220*0.9)/1000)+((M8*1.73*220*0.9)/1000)</f>
        <v>0</v>
      </c>
      <c r="G8" s="823"/>
      <c r="H8" s="823"/>
      <c r="I8" s="823"/>
      <c r="J8" s="823"/>
      <c r="K8" s="823"/>
      <c r="L8" s="823"/>
      <c r="M8" s="202">
        <v>0</v>
      </c>
      <c r="N8" s="202">
        <v>0</v>
      </c>
      <c r="O8" s="202">
        <v>0</v>
      </c>
      <c r="P8" s="202">
        <v>0</v>
      </c>
    </row>
    <row r="9" spans="1:16" ht="19.5" thickBot="1" x14ac:dyDescent="0.25">
      <c r="A9" s="853"/>
      <c r="B9" s="826"/>
      <c r="C9" s="402">
        <v>3</v>
      </c>
      <c r="D9" s="173" t="s">
        <v>1283</v>
      </c>
      <c r="E9" s="391"/>
      <c r="F9" s="686">
        <f t="shared" si="0"/>
        <v>22.60764</v>
      </c>
      <c r="G9" s="686"/>
      <c r="H9" s="686"/>
      <c r="I9" s="686"/>
      <c r="J9" s="686"/>
      <c r="K9" s="686"/>
      <c r="L9" s="686"/>
      <c r="M9" s="202">
        <v>16</v>
      </c>
      <c r="N9" s="202">
        <v>22</v>
      </c>
      <c r="O9" s="202">
        <v>28</v>
      </c>
      <c r="P9" s="202">
        <v>5</v>
      </c>
    </row>
    <row r="10" spans="1:16" ht="19.5" thickBot="1" x14ac:dyDescent="0.25">
      <c r="A10" s="853"/>
      <c r="B10" s="826"/>
      <c r="C10" s="402">
        <v>4</v>
      </c>
      <c r="D10" s="173" t="s">
        <v>1284</v>
      </c>
      <c r="E10" s="391"/>
      <c r="F10" s="686">
        <f t="shared" si="0"/>
        <v>43.160040000000002</v>
      </c>
      <c r="G10" s="686"/>
      <c r="H10" s="686"/>
      <c r="I10" s="686"/>
      <c r="J10" s="686"/>
      <c r="K10" s="686"/>
      <c r="L10" s="686"/>
      <c r="M10" s="202">
        <v>40</v>
      </c>
      <c r="N10" s="202">
        <v>41</v>
      </c>
      <c r="O10" s="202">
        <v>45</v>
      </c>
      <c r="P10" s="202">
        <v>10</v>
      </c>
    </row>
    <row r="11" spans="1:16" ht="19.5" thickBot="1" x14ac:dyDescent="0.25">
      <c r="A11" s="853"/>
      <c r="B11" s="826"/>
      <c r="C11" s="402">
        <v>5</v>
      </c>
      <c r="D11" s="173" t="s">
        <v>1285</v>
      </c>
      <c r="E11" s="391"/>
      <c r="F11" s="686">
        <f t="shared" si="0"/>
        <v>0</v>
      </c>
      <c r="G11" s="686"/>
      <c r="H11" s="686"/>
      <c r="I11" s="686"/>
      <c r="J11" s="686"/>
      <c r="K11" s="686"/>
      <c r="L11" s="686"/>
      <c r="M11" s="202">
        <v>0</v>
      </c>
      <c r="N11" s="202">
        <v>0</v>
      </c>
      <c r="O11" s="202">
        <v>0</v>
      </c>
      <c r="P11" s="202">
        <v>0</v>
      </c>
    </row>
    <row r="12" spans="1:16" ht="19.5" thickBot="1" x14ac:dyDescent="0.25">
      <c r="A12" s="853"/>
      <c r="B12" s="826"/>
      <c r="C12" s="402">
        <v>6</v>
      </c>
      <c r="D12" s="173" t="s">
        <v>1286</v>
      </c>
      <c r="E12" s="391"/>
      <c r="F12" s="686">
        <f t="shared" si="0"/>
        <v>39.734639999999999</v>
      </c>
      <c r="G12" s="686"/>
      <c r="H12" s="686"/>
      <c r="I12" s="686"/>
      <c r="J12" s="686"/>
      <c r="K12" s="686"/>
      <c r="L12" s="686"/>
      <c r="M12" s="202">
        <v>60</v>
      </c>
      <c r="N12" s="202">
        <v>43</v>
      </c>
      <c r="O12" s="202">
        <v>13</v>
      </c>
      <c r="P12" s="202">
        <v>10</v>
      </c>
    </row>
    <row r="13" spans="1:16" ht="19.5" thickBot="1" x14ac:dyDescent="0.25">
      <c r="A13" s="853"/>
      <c r="B13" s="826"/>
      <c r="C13" s="402">
        <v>7</v>
      </c>
      <c r="D13" s="173" t="s">
        <v>1287</v>
      </c>
      <c r="E13" s="391"/>
      <c r="F13" s="686">
        <f t="shared" si="0"/>
        <v>0</v>
      </c>
      <c r="G13" s="686"/>
      <c r="H13" s="686"/>
      <c r="I13" s="686"/>
      <c r="J13" s="686"/>
      <c r="K13" s="686"/>
      <c r="L13" s="686"/>
      <c r="M13" s="202">
        <v>0</v>
      </c>
      <c r="N13" s="202">
        <v>0</v>
      </c>
      <c r="O13" s="202">
        <v>0</v>
      </c>
      <c r="P13" s="202">
        <v>0</v>
      </c>
    </row>
    <row r="14" spans="1:16" ht="19.5" thickBot="1" x14ac:dyDescent="0.25">
      <c r="A14" s="853"/>
      <c r="B14" s="826"/>
      <c r="C14" s="402">
        <v>8</v>
      </c>
      <c r="D14" s="173" t="s">
        <v>1288</v>
      </c>
      <c r="E14" s="391"/>
      <c r="F14" s="686">
        <f t="shared" si="0"/>
        <v>151.74521999999999</v>
      </c>
      <c r="G14" s="686"/>
      <c r="H14" s="686"/>
      <c r="I14" s="686"/>
      <c r="J14" s="686"/>
      <c r="K14" s="686"/>
      <c r="L14" s="686"/>
      <c r="M14" s="202">
        <v>158</v>
      </c>
      <c r="N14" s="202">
        <v>142</v>
      </c>
      <c r="O14" s="202">
        <v>143</v>
      </c>
      <c r="P14" s="202">
        <v>9</v>
      </c>
    </row>
    <row r="15" spans="1:16" ht="19.5" thickBot="1" x14ac:dyDescent="0.35">
      <c r="A15" s="853"/>
      <c r="B15" s="826"/>
      <c r="C15" s="402">
        <v>17</v>
      </c>
      <c r="D15" s="183" t="s">
        <v>1289</v>
      </c>
      <c r="E15" s="396"/>
      <c r="F15" s="686">
        <f t="shared" si="0"/>
        <v>38.36448</v>
      </c>
      <c r="G15" s="686"/>
      <c r="H15" s="686"/>
      <c r="I15" s="686"/>
      <c r="J15" s="686"/>
      <c r="K15" s="686"/>
      <c r="L15" s="686"/>
      <c r="M15" s="240">
        <v>33</v>
      </c>
      <c r="N15" s="241">
        <v>41</v>
      </c>
      <c r="O15" s="241">
        <v>38</v>
      </c>
      <c r="P15" s="241">
        <v>2</v>
      </c>
    </row>
    <row r="16" spans="1:16" ht="19.5" thickBot="1" x14ac:dyDescent="0.35">
      <c r="A16" s="853"/>
      <c r="B16" s="826"/>
      <c r="C16" s="402"/>
      <c r="D16" s="183"/>
      <c r="E16" s="396"/>
      <c r="F16" s="396"/>
      <c r="G16" s="396"/>
      <c r="H16" s="396"/>
      <c r="I16" s="396"/>
      <c r="J16" s="396"/>
      <c r="K16" s="396"/>
      <c r="L16" s="396"/>
      <c r="M16" s="240"/>
      <c r="N16" s="241"/>
      <c r="O16" s="241"/>
      <c r="P16" s="241"/>
    </row>
    <row r="17" spans="1:16" ht="19.5" thickBot="1" x14ac:dyDescent="0.35">
      <c r="A17" s="853"/>
      <c r="B17" s="826"/>
      <c r="C17" s="402"/>
      <c r="D17" s="183"/>
      <c r="E17" s="396"/>
      <c r="F17" s="396"/>
      <c r="G17" s="396"/>
      <c r="H17" s="396"/>
      <c r="I17" s="396"/>
      <c r="J17" s="396"/>
      <c r="K17" s="396"/>
      <c r="L17" s="396"/>
      <c r="M17" s="240"/>
      <c r="N17" s="241"/>
      <c r="O17" s="241"/>
      <c r="P17" s="241"/>
    </row>
    <row r="18" spans="1:16" ht="18.75" thickBot="1" x14ac:dyDescent="0.25">
      <c r="A18" s="853"/>
      <c r="B18" s="826"/>
      <c r="C18" s="402"/>
      <c r="D18" s="3" t="s">
        <v>1314</v>
      </c>
      <c r="E18" s="393"/>
      <c r="F18" s="393"/>
      <c r="G18" s="393"/>
      <c r="H18" s="393"/>
      <c r="I18" s="393"/>
      <c r="J18" s="393"/>
      <c r="K18" s="393"/>
      <c r="L18" s="393"/>
      <c r="M18" s="6">
        <f>SUM(M7:M15)</f>
        <v>332</v>
      </c>
      <c r="N18" s="6">
        <f>SUM(N7:N15)</f>
        <v>304</v>
      </c>
      <c r="O18" s="6">
        <f>SUM(O7:O15)</f>
        <v>281</v>
      </c>
      <c r="P18" s="6">
        <f>SUM(P7:P15)</f>
        <v>46</v>
      </c>
    </row>
    <row r="19" spans="1:16" ht="19.5" thickBot="1" x14ac:dyDescent="0.25">
      <c r="A19" s="853"/>
      <c r="B19" s="826"/>
      <c r="C19" s="402"/>
      <c r="D19" s="3" t="s">
        <v>1315</v>
      </c>
      <c r="E19" s="393"/>
      <c r="F19" s="393"/>
      <c r="G19" s="393"/>
      <c r="H19" s="393"/>
      <c r="I19" s="393"/>
      <c r="J19" s="393"/>
      <c r="K19" s="393"/>
      <c r="L19" s="393"/>
      <c r="M19" s="135">
        <f t="shared" ref="M19:O19" si="1">(M18*1.73*220*0.9)/1000</f>
        <v>113.72328</v>
      </c>
      <c r="N19" s="135">
        <f t="shared" si="1"/>
        <v>104.13216</v>
      </c>
      <c r="O19" s="135">
        <f t="shared" si="1"/>
        <v>96.253740000000008</v>
      </c>
      <c r="P19" s="136"/>
    </row>
    <row r="20" spans="1:16" ht="18.75" thickBot="1" x14ac:dyDescent="0.25">
      <c r="A20" s="853"/>
      <c r="B20" s="826"/>
      <c r="C20" s="402"/>
      <c r="D20" s="3" t="s">
        <v>1316</v>
      </c>
      <c r="E20" s="394"/>
      <c r="F20" s="394"/>
      <c r="G20" s="394"/>
      <c r="H20" s="394"/>
      <c r="I20" s="394"/>
      <c r="J20" s="394"/>
      <c r="K20" s="394"/>
      <c r="L20" s="394"/>
      <c r="M20" s="788">
        <f>(M19+N19+O19)</f>
        <v>314.10917999999998</v>
      </c>
      <c r="N20" s="789"/>
      <c r="O20" s="789"/>
      <c r="P20" s="790"/>
    </row>
    <row r="21" spans="1:16" ht="19.5" thickBot="1" x14ac:dyDescent="0.25">
      <c r="A21" s="853"/>
      <c r="B21" s="826"/>
      <c r="C21" s="403"/>
      <c r="D21" s="830"/>
      <c r="E21" s="831"/>
      <c r="F21" s="831"/>
      <c r="G21" s="831"/>
      <c r="H21" s="831"/>
      <c r="I21" s="831"/>
      <c r="J21" s="831"/>
      <c r="K21" s="831"/>
      <c r="L21" s="831"/>
      <c r="M21" s="831"/>
      <c r="N21" s="831"/>
      <c r="O21" s="831"/>
      <c r="P21" s="832"/>
    </row>
    <row r="22" spans="1:16" ht="43.5" customHeight="1" thickBot="1" x14ac:dyDescent="0.25">
      <c r="A22" s="853"/>
      <c r="B22" s="826"/>
      <c r="C22" s="480" t="s">
        <v>1436</v>
      </c>
      <c r="D22" s="182" t="s">
        <v>1327</v>
      </c>
      <c r="E22" s="390" t="s">
        <v>1435</v>
      </c>
      <c r="F22" s="499" t="s">
        <v>1511</v>
      </c>
      <c r="G22" s="499" t="s">
        <v>1557</v>
      </c>
      <c r="H22" s="720" t="s">
        <v>1558</v>
      </c>
      <c r="I22" s="499" t="s">
        <v>1559</v>
      </c>
      <c r="J22" s="720" t="s">
        <v>1446</v>
      </c>
      <c r="K22" s="499" t="s">
        <v>1560</v>
      </c>
      <c r="L22" s="499" t="s">
        <v>1561</v>
      </c>
      <c r="M22" s="166" t="str">
        <f>'Данные по ТП'!C111</f>
        <v>ТМ-630/10</v>
      </c>
      <c r="N22" s="126" t="s">
        <v>1352</v>
      </c>
      <c r="O22" s="125" t="s">
        <v>5</v>
      </c>
      <c r="P22" s="127">
        <f>'Данные по ТП'!F111</f>
        <v>24606</v>
      </c>
    </row>
    <row r="23" spans="1:16" ht="19.5" thickBot="1" x14ac:dyDescent="0.25">
      <c r="A23" s="853"/>
      <c r="B23" s="826"/>
      <c r="C23" s="402">
        <v>9</v>
      </c>
      <c r="D23" s="173" t="s">
        <v>1290</v>
      </c>
      <c r="E23" s="391"/>
      <c r="F23" s="686">
        <f>((O23*1.73*220*0.9)/1000)+((N23*1.73*220*0.9)/1000)+((M23*1.73*220*0.9)/1000)</f>
        <v>0</v>
      </c>
      <c r="G23" s="822">
        <v>224</v>
      </c>
      <c r="H23" s="822">
        <v>227</v>
      </c>
      <c r="I23" s="822">
        <v>228</v>
      </c>
      <c r="J23" s="822">
        <v>390</v>
      </c>
      <c r="K23" s="822">
        <v>393</v>
      </c>
      <c r="L23" s="822">
        <v>393</v>
      </c>
      <c r="M23" s="202">
        <v>0</v>
      </c>
      <c r="N23" s="202">
        <v>0</v>
      </c>
      <c r="O23" s="202">
        <v>0</v>
      </c>
      <c r="P23" s="202">
        <v>0</v>
      </c>
    </row>
    <row r="24" spans="1:16" ht="19.5" thickBot="1" x14ac:dyDescent="0.25">
      <c r="A24" s="853"/>
      <c r="B24" s="826"/>
      <c r="C24" s="402">
        <v>10</v>
      </c>
      <c r="D24" s="173" t="s">
        <v>1291</v>
      </c>
      <c r="E24" s="391"/>
      <c r="F24" s="686">
        <f t="shared" ref="F24:F31" si="2">((O24*1.73*220*0.9)/1000)+((N24*1.73*220*0.9)/1000)+((M24*1.73*220*0.9)/1000)</f>
        <v>6.8507999999999996</v>
      </c>
      <c r="G24" s="823"/>
      <c r="H24" s="823"/>
      <c r="I24" s="823"/>
      <c r="J24" s="823"/>
      <c r="K24" s="823"/>
      <c r="L24" s="823"/>
      <c r="M24" s="202">
        <v>5</v>
      </c>
      <c r="N24" s="202">
        <v>6</v>
      </c>
      <c r="O24" s="202">
        <v>9</v>
      </c>
      <c r="P24" s="202">
        <v>3</v>
      </c>
    </row>
    <row r="25" spans="1:16" ht="19.5" thickBot="1" x14ac:dyDescent="0.25">
      <c r="A25" s="853"/>
      <c r="B25" s="826"/>
      <c r="C25" s="402">
        <v>11</v>
      </c>
      <c r="D25" s="173" t="s">
        <v>1292</v>
      </c>
      <c r="E25" s="391"/>
      <c r="F25" s="686">
        <f t="shared" si="2"/>
        <v>0</v>
      </c>
      <c r="G25" s="686"/>
      <c r="H25" s="686"/>
      <c r="I25" s="686"/>
      <c r="J25" s="686"/>
      <c r="K25" s="686"/>
      <c r="L25" s="686"/>
      <c r="M25" s="202">
        <v>0</v>
      </c>
      <c r="N25" s="202">
        <v>0</v>
      </c>
      <c r="O25" s="202">
        <v>0</v>
      </c>
      <c r="P25" s="202">
        <v>0</v>
      </c>
    </row>
    <row r="26" spans="1:16" ht="19.5" thickBot="1" x14ac:dyDescent="0.25">
      <c r="A26" s="853"/>
      <c r="B26" s="826"/>
      <c r="C26" s="402">
        <v>12</v>
      </c>
      <c r="D26" s="173" t="s">
        <v>1293</v>
      </c>
      <c r="E26" s="391"/>
      <c r="F26" s="686">
        <f t="shared" si="2"/>
        <v>0</v>
      </c>
      <c r="G26" s="686"/>
      <c r="H26" s="686"/>
      <c r="I26" s="686"/>
      <c r="J26" s="686"/>
      <c r="K26" s="686"/>
      <c r="L26" s="686"/>
      <c r="M26" s="202">
        <v>0</v>
      </c>
      <c r="N26" s="202">
        <v>0</v>
      </c>
      <c r="O26" s="202">
        <v>0</v>
      </c>
      <c r="P26" s="202">
        <v>0</v>
      </c>
    </row>
    <row r="27" spans="1:16" ht="19.5" thickBot="1" x14ac:dyDescent="0.25">
      <c r="A27" s="853"/>
      <c r="B27" s="826"/>
      <c r="C27" s="402">
        <v>13</v>
      </c>
      <c r="D27" s="173" t="s">
        <v>1294</v>
      </c>
      <c r="E27" s="391"/>
      <c r="F27" s="686">
        <f t="shared" si="2"/>
        <v>0</v>
      </c>
      <c r="G27" s="686"/>
      <c r="H27" s="686"/>
      <c r="I27" s="686"/>
      <c r="J27" s="686"/>
      <c r="K27" s="686"/>
      <c r="L27" s="686"/>
      <c r="M27" s="202">
        <v>0</v>
      </c>
      <c r="N27" s="202">
        <v>0</v>
      </c>
      <c r="O27" s="202">
        <v>0</v>
      </c>
      <c r="P27" s="202">
        <v>0</v>
      </c>
    </row>
    <row r="28" spans="1:16" ht="19.5" thickBot="1" x14ac:dyDescent="0.25">
      <c r="A28" s="853"/>
      <c r="B28" s="826"/>
      <c r="C28" s="402">
        <v>14</v>
      </c>
      <c r="D28" s="173" t="s">
        <v>1295</v>
      </c>
      <c r="E28" s="391"/>
      <c r="F28" s="686">
        <f t="shared" si="2"/>
        <v>66.795299999999997</v>
      </c>
      <c r="G28" s="686"/>
      <c r="H28" s="686"/>
      <c r="I28" s="686"/>
      <c r="J28" s="686"/>
      <c r="K28" s="686"/>
      <c r="L28" s="686"/>
      <c r="M28" s="202">
        <v>78</v>
      </c>
      <c r="N28" s="202">
        <v>58</v>
      </c>
      <c r="O28" s="202">
        <v>59</v>
      </c>
      <c r="P28" s="202">
        <v>17</v>
      </c>
    </row>
    <row r="29" spans="1:16" ht="19.5" thickBot="1" x14ac:dyDescent="0.25">
      <c r="A29" s="853"/>
      <c r="B29" s="826"/>
      <c r="C29" s="402">
        <v>15</v>
      </c>
      <c r="D29" s="173" t="s">
        <v>1296</v>
      </c>
      <c r="E29" s="391"/>
      <c r="F29" s="686">
        <f t="shared" si="2"/>
        <v>3.4254000000000002</v>
      </c>
      <c r="G29" s="686"/>
      <c r="H29" s="686"/>
      <c r="I29" s="686"/>
      <c r="J29" s="686"/>
      <c r="K29" s="686"/>
      <c r="L29" s="686"/>
      <c r="M29" s="202">
        <v>2</v>
      </c>
      <c r="N29" s="202">
        <v>3</v>
      </c>
      <c r="O29" s="202">
        <v>5</v>
      </c>
      <c r="P29" s="202">
        <v>3</v>
      </c>
    </row>
    <row r="30" spans="1:16" ht="19.5" thickBot="1" x14ac:dyDescent="0.25">
      <c r="A30" s="853"/>
      <c r="B30" s="826"/>
      <c r="C30" s="402">
        <v>16</v>
      </c>
      <c r="D30" s="173" t="s">
        <v>1297</v>
      </c>
      <c r="E30" s="391"/>
      <c r="F30" s="686">
        <f t="shared" si="2"/>
        <v>0</v>
      </c>
      <c r="G30" s="686"/>
      <c r="H30" s="686"/>
      <c r="I30" s="686"/>
      <c r="J30" s="686"/>
      <c r="K30" s="686"/>
      <c r="L30" s="686"/>
      <c r="M30" s="202">
        <v>0</v>
      </c>
      <c r="N30" s="202">
        <v>0</v>
      </c>
      <c r="O30" s="202">
        <v>0</v>
      </c>
      <c r="P30" s="202">
        <v>0</v>
      </c>
    </row>
    <row r="31" spans="1:16" ht="19.5" thickBot="1" x14ac:dyDescent="0.25">
      <c r="A31" s="853"/>
      <c r="B31" s="826"/>
      <c r="C31" s="402"/>
      <c r="D31" s="173"/>
      <c r="E31" s="391"/>
      <c r="F31" s="686">
        <f t="shared" si="2"/>
        <v>0</v>
      </c>
      <c r="G31" s="686"/>
      <c r="H31" s="686"/>
      <c r="I31" s="686"/>
      <c r="J31" s="686"/>
      <c r="K31" s="686"/>
      <c r="L31" s="686"/>
      <c r="M31" s="361"/>
      <c r="N31" s="361"/>
      <c r="O31" s="361"/>
      <c r="P31" s="361"/>
    </row>
    <row r="32" spans="1:16" ht="19.5" thickBot="1" x14ac:dyDescent="0.25">
      <c r="A32" s="853"/>
      <c r="B32" s="826"/>
      <c r="C32" s="402"/>
      <c r="D32" s="173"/>
      <c r="E32" s="391"/>
      <c r="F32" s="391"/>
      <c r="G32" s="391"/>
      <c r="H32" s="391"/>
      <c r="I32" s="391"/>
      <c r="J32" s="391"/>
      <c r="K32" s="391"/>
      <c r="L32" s="391"/>
      <c r="M32" s="361"/>
      <c r="N32" s="361"/>
      <c r="O32" s="361"/>
      <c r="P32" s="361"/>
    </row>
    <row r="33" spans="1:101" ht="18.75" thickBot="1" x14ac:dyDescent="0.25">
      <c r="A33" s="853"/>
      <c r="B33" s="826"/>
      <c r="C33" s="402"/>
      <c r="D33" s="3" t="s">
        <v>1313</v>
      </c>
      <c r="E33" s="393"/>
      <c r="F33" s="393"/>
      <c r="G33" s="393"/>
      <c r="H33" s="393"/>
      <c r="I33" s="393"/>
      <c r="J33" s="393"/>
      <c r="K33" s="393"/>
      <c r="L33" s="393"/>
      <c r="M33" s="6">
        <f>SUM(M23:M30)</f>
        <v>85</v>
      </c>
      <c r="N33" s="6">
        <f>SUM(N23:N30)</f>
        <v>67</v>
      </c>
      <c r="O33" s="6">
        <f>SUM(O23:O30)</f>
        <v>73</v>
      </c>
      <c r="P33" s="6">
        <f>SUM(P23:P30)</f>
        <v>23</v>
      </c>
    </row>
    <row r="34" spans="1:101" ht="19.5" thickBot="1" x14ac:dyDescent="0.25">
      <c r="A34" s="853"/>
      <c r="B34" s="826"/>
      <c r="C34" s="402"/>
      <c r="D34" s="3" t="s">
        <v>1315</v>
      </c>
      <c r="E34" s="393"/>
      <c r="F34" s="393"/>
      <c r="G34" s="393"/>
      <c r="H34" s="393"/>
      <c r="I34" s="393"/>
      <c r="J34" s="393"/>
      <c r="K34" s="393"/>
      <c r="L34" s="393"/>
      <c r="M34" s="135">
        <f t="shared" ref="M34:O34" si="3">(M33*1.73*220*0.9)/1000</f>
        <v>29.115900000000003</v>
      </c>
      <c r="N34" s="135">
        <f t="shared" si="3"/>
        <v>22.95018</v>
      </c>
      <c r="O34" s="135">
        <f t="shared" si="3"/>
        <v>25.005419999999997</v>
      </c>
      <c r="P34" s="136"/>
    </row>
    <row r="35" spans="1:101" ht="18.75" thickBot="1" x14ac:dyDescent="0.25">
      <c r="A35" s="853"/>
      <c r="B35" s="826"/>
      <c r="C35" s="402"/>
      <c r="D35" s="3" t="s">
        <v>1317</v>
      </c>
      <c r="E35" s="394"/>
      <c r="F35" s="394"/>
      <c r="G35" s="394"/>
      <c r="H35" s="394"/>
      <c r="I35" s="394"/>
      <c r="J35" s="394"/>
      <c r="K35" s="394"/>
      <c r="L35" s="394"/>
      <c r="M35" s="788">
        <f>(M34+N34+O34)</f>
        <v>77.0715</v>
      </c>
      <c r="N35" s="789"/>
      <c r="O35" s="789"/>
      <c r="P35" s="790"/>
    </row>
    <row r="36" spans="1:101" ht="19.5" thickBot="1" x14ac:dyDescent="0.25">
      <c r="A36" s="854"/>
      <c r="B36" s="827"/>
      <c r="C36" s="433"/>
      <c r="D36" s="37" t="s">
        <v>59</v>
      </c>
      <c r="E36" s="407"/>
      <c r="F36" s="407"/>
      <c r="G36" s="407"/>
      <c r="H36" s="407"/>
      <c r="I36" s="407"/>
      <c r="J36" s="407"/>
      <c r="K36" s="407"/>
      <c r="L36" s="407"/>
      <c r="M36" s="59">
        <f>M33+M18</f>
        <v>417</v>
      </c>
      <c r="N36" s="59">
        <f>N33+N18</f>
        <v>371</v>
      </c>
      <c r="O36" s="59">
        <f>O33+O18</f>
        <v>354</v>
      </c>
      <c r="P36" s="59">
        <f>P33+P18</f>
        <v>69</v>
      </c>
    </row>
    <row r="37" spans="1:101" ht="36.75" customHeight="1" thickBot="1" x14ac:dyDescent="0.25">
      <c r="A37" s="637"/>
      <c r="B37" s="674"/>
      <c r="C37" s="674"/>
      <c r="D37" s="629" t="str">
        <f>HYPERLINK("#Оглавление!h11","&lt;&lt;&lt;&lt;&lt;")</f>
        <v>&lt;&lt;&lt;&lt;&lt;</v>
      </c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</row>
    <row r="38" spans="1:101" ht="36.75" customHeight="1" thickBot="1" x14ac:dyDescent="0.25">
      <c r="A38" s="190" t="s">
        <v>1635</v>
      </c>
      <c r="B38" s="16"/>
      <c r="C38" s="480" t="s">
        <v>1436</v>
      </c>
      <c r="D38" s="182" t="s">
        <v>1351</v>
      </c>
      <c r="E38" s="390" t="s">
        <v>1435</v>
      </c>
      <c r="F38" s="499" t="s">
        <v>1511</v>
      </c>
      <c r="G38" s="499" t="s">
        <v>1557</v>
      </c>
      <c r="H38" s="720" t="s">
        <v>1558</v>
      </c>
      <c r="I38" s="499" t="s">
        <v>1559</v>
      </c>
      <c r="J38" s="720" t="s">
        <v>1446</v>
      </c>
      <c r="K38" s="499" t="s">
        <v>1560</v>
      </c>
      <c r="L38" s="499" t="s">
        <v>1561</v>
      </c>
      <c r="M38" s="166" t="str">
        <f>'Данные по ТП'!C112</f>
        <v>ТМ-250/10</v>
      </c>
      <c r="N38" s="126" t="s">
        <v>1352</v>
      </c>
      <c r="O38" s="125" t="s">
        <v>5</v>
      </c>
      <c r="P38" s="127">
        <f>'Данные по ТП'!F112</f>
        <v>1744</v>
      </c>
    </row>
    <row r="39" spans="1:101" ht="19.5" thickBot="1" x14ac:dyDescent="0.25">
      <c r="A39" s="794" t="s">
        <v>1572</v>
      </c>
      <c r="B39" s="791" t="s">
        <v>430</v>
      </c>
      <c r="C39" s="401">
        <v>2</v>
      </c>
      <c r="D39" s="173" t="s">
        <v>423</v>
      </c>
      <c r="E39" s="391"/>
      <c r="F39" s="686">
        <f>((O39*1.73*220*0.9)/1000)+((N39*1.73*220*0.9)/1000)+((M39*1.73*220*0.9)/1000)</f>
        <v>43.845120000000001</v>
      </c>
      <c r="G39" s="822">
        <v>238</v>
      </c>
      <c r="H39" s="822">
        <v>237</v>
      </c>
      <c r="I39" s="822">
        <v>240</v>
      </c>
      <c r="J39" s="822">
        <v>412</v>
      </c>
      <c r="K39" s="822">
        <v>415</v>
      </c>
      <c r="L39" s="822">
        <v>413</v>
      </c>
      <c r="M39" s="202">
        <v>25</v>
      </c>
      <c r="N39" s="202">
        <v>60</v>
      </c>
      <c r="O39" s="202">
        <v>43</v>
      </c>
      <c r="P39" s="202">
        <v>6</v>
      </c>
    </row>
    <row r="40" spans="1:101" ht="19.5" thickBot="1" x14ac:dyDescent="0.25">
      <c r="A40" s="853"/>
      <c r="B40" s="826"/>
      <c r="C40" s="402">
        <v>3</v>
      </c>
      <c r="D40" s="173" t="s">
        <v>424</v>
      </c>
      <c r="E40" s="391"/>
      <c r="F40" s="686">
        <f t="shared" ref="F40:F43" si="4">((O40*1.73*220*0.9)/1000)+((N40*1.73*220*0.9)/1000)+((M40*1.73*220*0.9)/1000)</f>
        <v>13.359060000000001</v>
      </c>
      <c r="G40" s="823"/>
      <c r="H40" s="823"/>
      <c r="I40" s="823"/>
      <c r="J40" s="823"/>
      <c r="K40" s="823"/>
      <c r="L40" s="823"/>
      <c r="M40" s="202">
        <v>4</v>
      </c>
      <c r="N40" s="202">
        <v>1</v>
      </c>
      <c r="O40" s="202">
        <v>34</v>
      </c>
      <c r="P40" s="202">
        <v>2</v>
      </c>
    </row>
    <row r="41" spans="1:101" ht="19.5" thickBot="1" x14ac:dyDescent="0.25">
      <c r="A41" s="853"/>
      <c r="B41" s="826"/>
      <c r="C41" s="402">
        <v>4</v>
      </c>
      <c r="D41" s="173" t="s">
        <v>425</v>
      </c>
      <c r="E41" s="391"/>
      <c r="F41" s="686">
        <f t="shared" si="4"/>
        <v>7.8784200000000002</v>
      </c>
      <c r="G41" s="686"/>
      <c r="H41" s="686"/>
      <c r="I41" s="686"/>
      <c r="J41" s="686"/>
      <c r="K41" s="686"/>
      <c r="L41" s="686"/>
      <c r="M41" s="202">
        <v>5</v>
      </c>
      <c r="N41" s="202">
        <v>8</v>
      </c>
      <c r="O41" s="202">
        <v>10</v>
      </c>
      <c r="P41" s="202">
        <v>0</v>
      </c>
    </row>
    <row r="42" spans="1:101" ht="19.5" thickBot="1" x14ac:dyDescent="0.25">
      <c r="A42" s="853"/>
      <c r="B42" s="826"/>
      <c r="C42" s="402"/>
      <c r="D42" s="173"/>
      <c r="E42" s="391"/>
      <c r="F42" s="686">
        <f t="shared" si="4"/>
        <v>0</v>
      </c>
      <c r="G42" s="686"/>
      <c r="H42" s="686"/>
      <c r="I42" s="686"/>
      <c r="J42" s="686"/>
      <c r="K42" s="686"/>
      <c r="L42" s="686"/>
      <c r="M42" s="361"/>
      <c r="N42" s="361"/>
      <c r="O42" s="361"/>
      <c r="P42" s="361"/>
    </row>
    <row r="43" spans="1:101" ht="19.5" thickBot="1" x14ac:dyDescent="0.25">
      <c r="A43" s="853"/>
      <c r="B43" s="826"/>
      <c r="C43" s="402"/>
      <c r="D43" s="173"/>
      <c r="E43" s="391"/>
      <c r="F43" s="686">
        <f t="shared" si="4"/>
        <v>0</v>
      </c>
      <c r="G43" s="686"/>
      <c r="H43" s="686"/>
      <c r="I43" s="686"/>
      <c r="J43" s="686"/>
      <c r="K43" s="686"/>
      <c r="L43" s="686"/>
      <c r="M43" s="361"/>
      <c r="N43" s="361"/>
      <c r="O43" s="361"/>
      <c r="P43" s="361"/>
    </row>
    <row r="44" spans="1:101" ht="19.5" thickBot="1" x14ac:dyDescent="0.25">
      <c r="A44" s="853"/>
      <c r="B44" s="826"/>
      <c r="C44" s="402"/>
      <c r="D44" s="3" t="s">
        <v>1314</v>
      </c>
      <c r="E44" s="393"/>
      <c r="F44" s="686"/>
      <c r="G44" s="686"/>
      <c r="H44" s="686"/>
      <c r="I44" s="686"/>
      <c r="J44" s="686"/>
      <c r="K44" s="686"/>
      <c r="L44" s="686"/>
      <c r="M44" s="11">
        <f>SUM(M39:M41)</f>
        <v>34</v>
      </c>
      <c r="N44" s="11">
        <f>SUM(N39:N41)</f>
        <v>69</v>
      </c>
      <c r="O44" s="11">
        <f>SUM(O39:O41)</f>
        <v>87</v>
      </c>
      <c r="P44" s="11">
        <f>SUM(P39:P41)</f>
        <v>8</v>
      </c>
    </row>
    <row r="45" spans="1:101" ht="19.5" thickBot="1" x14ac:dyDescent="0.25">
      <c r="A45" s="853"/>
      <c r="B45" s="826"/>
      <c r="C45" s="402"/>
      <c r="D45" s="3" t="s">
        <v>1315</v>
      </c>
      <c r="E45" s="393"/>
      <c r="F45" s="393"/>
      <c r="G45" s="393"/>
      <c r="H45" s="393"/>
      <c r="I45" s="393"/>
      <c r="J45" s="393"/>
      <c r="K45" s="393"/>
      <c r="L45" s="393"/>
      <c r="M45" s="135">
        <f t="shared" ref="M45:O45" si="5">(M44*1.73*220*0.9)/1000</f>
        <v>11.646360000000001</v>
      </c>
      <c r="N45" s="135">
        <f t="shared" si="5"/>
        <v>23.635260000000002</v>
      </c>
      <c r="O45" s="135">
        <f t="shared" si="5"/>
        <v>29.800979999999999</v>
      </c>
      <c r="P45" s="136"/>
    </row>
    <row r="46" spans="1:101" ht="18.75" thickBot="1" x14ac:dyDescent="0.25">
      <c r="A46" s="853"/>
      <c r="B46" s="826"/>
      <c r="C46" s="402"/>
      <c r="D46" s="3" t="s">
        <v>1316</v>
      </c>
      <c r="E46" s="394"/>
      <c r="F46" s="394"/>
      <c r="G46" s="394"/>
      <c r="H46" s="394"/>
      <c r="I46" s="394"/>
      <c r="J46" s="394"/>
      <c r="K46" s="394"/>
      <c r="L46" s="394"/>
      <c r="M46" s="788">
        <f>(M45+N45+O45)</f>
        <v>65.082599999999999</v>
      </c>
      <c r="N46" s="789"/>
      <c r="O46" s="789"/>
      <c r="P46" s="790"/>
    </row>
    <row r="47" spans="1:101" ht="19.5" thickBot="1" x14ac:dyDescent="0.25">
      <c r="A47" s="853"/>
      <c r="B47" s="826"/>
      <c r="C47" s="403"/>
      <c r="D47" s="830"/>
      <c r="E47" s="831"/>
      <c r="F47" s="831"/>
      <c r="G47" s="831"/>
      <c r="H47" s="831"/>
      <c r="I47" s="831"/>
      <c r="J47" s="831"/>
      <c r="K47" s="831"/>
      <c r="L47" s="831"/>
      <c r="M47" s="831"/>
      <c r="N47" s="831"/>
      <c r="O47" s="831"/>
      <c r="P47" s="832"/>
    </row>
    <row r="48" spans="1:101" s="238" customFormat="1" ht="36" customHeight="1" thickBot="1" x14ac:dyDescent="0.25">
      <c r="A48" s="853"/>
      <c r="B48" s="826"/>
      <c r="C48" s="480" t="s">
        <v>1436</v>
      </c>
      <c r="D48" s="182" t="s">
        <v>1327</v>
      </c>
      <c r="E48" s="390" t="s">
        <v>1435</v>
      </c>
      <c r="F48" s="499" t="s">
        <v>1511</v>
      </c>
      <c r="G48" s="499" t="s">
        <v>1557</v>
      </c>
      <c r="H48" s="720" t="s">
        <v>1558</v>
      </c>
      <c r="I48" s="499" t="s">
        <v>1559</v>
      </c>
      <c r="J48" s="720" t="s">
        <v>1446</v>
      </c>
      <c r="K48" s="499" t="s">
        <v>1560</v>
      </c>
      <c r="L48" s="499" t="s">
        <v>1561</v>
      </c>
      <c r="M48" s="166" t="str">
        <f>'Данные по ТП'!C113</f>
        <v>ТМ-250/10</v>
      </c>
      <c r="N48" s="126" t="s">
        <v>1352</v>
      </c>
      <c r="O48" s="125" t="s">
        <v>5</v>
      </c>
      <c r="P48" s="127">
        <f>'Данные по ТП'!F113</f>
        <v>1447</v>
      </c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</row>
    <row r="49" spans="1:101" ht="19.5" thickBot="1" x14ac:dyDescent="0.25">
      <c r="A49" s="853"/>
      <c r="B49" s="826"/>
      <c r="C49" s="402">
        <v>6</v>
      </c>
      <c r="D49" s="173" t="s">
        <v>426</v>
      </c>
      <c r="E49" s="391"/>
      <c r="F49" s="686">
        <f>((O49*1.73*220*0.9)/1000)+((N49*1.73*220*0.9)/1000)+((M49*1.73*220*0.9)/1000)</f>
        <v>4.1104799999999999</v>
      </c>
      <c r="G49" s="822">
        <v>237</v>
      </c>
      <c r="H49" s="822">
        <v>238</v>
      </c>
      <c r="I49" s="822">
        <v>239</v>
      </c>
      <c r="J49" s="822">
        <v>411</v>
      </c>
      <c r="K49" s="822">
        <v>416</v>
      </c>
      <c r="L49" s="822">
        <v>413</v>
      </c>
      <c r="M49" s="202">
        <v>5</v>
      </c>
      <c r="N49" s="202">
        <v>4</v>
      </c>
      <c r="O49" s="202">
        <v>3</v>
      </c>
      <c r="P49" s="202">
        <v>2</v>
      </c>
    </row>
    <row r="50" spans="1:101" ht="19.5" thickBot="1" x14ac:dyDescent="0.25">
      <c r="A50" s="853"/>
      <c r="B50" s="826"/>
      <c r="C50" s="402">
        <v>7</v>
      </c>
      <c r="D50" s="173" t="s">
        <v>427</v>
      </c>
      <c r="E50" s="391"/>
      <c r="F50" s="686">
        <f t="shared" ref="F50:F53" si="6">((O50*1.73*220*0.9)/1000)+((N50*1.73*220*0.9)/1000)+((M50*1.73*220*0.9)/1000)</f>
        <v>0</v>
      </c>
      <c r="G50" s="823"/>
      <c r="H50" s="823"/>
      <c r="I50" s="823"/>
      <c r="J50" s="823"/>
      <c r="K50" s="823"/>
      <c r="L50" s="823"/>
      <c r="M50" s="202">
        <v>0</v>
      </c>
      <c r="N50" s="202">
        <v>0</v>
      </c>
      <c r="O50" s="202">
        <v>0</v>
      </c>
      <c r="P50" s="202">
        <v>0</v>
      </c>
    </row>
    <row r="51" spans="1:101" ht="19.5" thickBot="1" x14ac:dyDescent="0.25">
      <c r="A51" s="853"/>
      <c r="B51" s="826"/>
      <c r="C51" s="402">
        <v>8</v>
      </c>
      <c r="D51" s="173" t="s">
        <v>428</v>
      </c>
      <c r="E51" s="391"/>
      <c r="F51" s="686">
        <f t="shared" si="6"/>
        <v>0</v>
      </c>
      <c r="G51" s="686"/>
      <c r="H51" s="686"/>
      <c r="I51" s="686"/>
      <c r="J51" s="686"/>
      <c r="K51" s="686"/>
      <c r="L51" s="686"/>
      <c r="M51" s="202">
        <v>0</v>
      </c>
      <c r="N51" s="202">
        <v>0</v>
      </c>
      <c r="O51" s="202">
        <v>0</v>
      </c>
      <c r="P51" s="202">
        <v>0</v>
      </c>
    </row>
    <row r="52" spans="1:101" ht="19.5" thickBot="1" x14ac:dyDescent="0.25">
      <c r="A52" s="853"/>
      <c r="B52" s="826"/>
      <c r="C52" s="402"/>
      <c r="D52" s="173"/>
      <c r="E52" s="391"/>
      <c r="F52" s="686">
        <f t="shared" si="6"/>
        <v>0</v>
      </c>
      <c r="G52" s="686"/>
      <c r="H52" s="686"/>
      <c r="I52" s="686"/>
      <c r="J52" s="686"/>
      <c r="K52" s="686"/>
      <c r="L52" s="686"/>
      <c r="M52" s="361"/>
      <c r="N52" s="361"/>
      <c r="O52" s="361"/>
      <c r="P52" s="361"/>
    </row>
    <row r="53" spans="1:101" ht="19.5" thickBot="1" x14ac:dyDescent="0.25">
      <c r="A53" s="853"/>
      <c r="B53" s="826"/>
      <c r="C53" s="402"/>
      <c r="D53" s="173"/>
      <c r="E53" s="391"/>
      <c r="F53" s="686">
        <f t="shared" si="6"/>
        <v>0</v>
      </c>
      <c r="G53" s="686"/>
      <c r="H53" s="686"/>
      <c r="I53" s="686"/>
      <c r="J53" s="686"/>
      <c r="K53" s="686"/>
      <c r="L53" s="686"/>
      <c r="M53" s="361"/>
      <c r="N53" s="361"/>
      <c r="O53" s="361"/>
      <c r="P53" s="361"/>
    </row>
    <row r="54" spans="1:101" ht="19.5" thickBot="1" x14ac:dyDescent="0.25">
      <c r="A54" s="853"/>
      <c r="B54" s="826"/>
      <c r="C54" s="402"/>
      <c r="D54" s="3" t="s">
        <v>1313</v>
      </c>
      <c r="E54" s="393"/>
      <c r="F54" s="393"/>
      <c r="G54" s="393"/>
      <c r="H54" s="393"/>
      <c r="I54" s="393"/>
      <c r="J54" s="393"/>
      <c r="K54" s="393"/>
      <c r="L54" s="393"/>
      <c r="M54" s="11">
        <f>SUM(M49:M51)</f>
        <v>5</v>
      </c>
      <c r="N54" s="11">
        <f>SUM(N49:N51)</f>
        <v>4</v>
      </c>
      <c r="O54" s="11">
        <f>SUM(O49:O51)</f>
        <v>3</v>
      </c>
      <c r="P54" s="11">
        <f>SUM(P49:P51)</f>
        <v>2</v>
      </c>
    </row>
    <row r="55" spans="1:101" ht="19.5" thickBot="1" x14ac:dyDescent="0.25">
      <c r="A55" s="853"/>
      <c r="B55" s="826"/>
      <c r="C55" s="402"/>
      <c r="D55" s="3" t="s">
        <v>1315</v>
      </c>
      <c r="E55" s="393"/>
      <c r="F55" s="393"/>
      <c r="G55" s="393"/>
      <c r="H55" s="393"/>
      <c r="I55" s="393"/>
      <c r="J55" s="393"/>
      <c r="K55" s="393"/>
      <c r="L55" s="393"/>
      <c r="M55" s="135">
        <f t="shared" ref="M55:O55" si="7">(M54*1.73*220*0.9)/1000</f>
        <v>1.7127000000000001</v>
      </c>
      <c r="N55" s="135">
        <f t="shared" si="7"/>
        <v>1.37016</v>
      </c>
      <c r="O55" s="135">
        <f t="shared" si="7"/>
        <v>1.02762</v>
      </c>
      <c r="P55" s="136"/>
    </row>
    <row r="56" spans="1:101" ht="18.75" thickBot="1" x14ac:dyDescent="0.25">
      <c r="A56" s="853"/>
      <c r="B56" s="826"/>
      <c r="C56" s="402"/>
      <c r="D56" s="3" t="s">
        <v>1317</v>
      </c>
      <c r="E56" s="394"/>
      <c r="F56" s="394"/>
      <c r="G56" s="394"/>
      <c r="H56" s="394"/>
      <c r="I56" s="394"/>
      <c r="J56" s="394"/>
      <c r="K56" s="394"/>
      <c r="L56" s="394"/>
      <c r="M56" s="788">
        <f>(M55+N55+O55)</f>
        <v>4.1104799999999999</v>
      </c>
      <c r="N56" s="789"/>
      <c r="O56" s="789"/>
      <c r="P56" s="790"/>
    </row>
    <row r="57" spans="1:101" ht="19.5" thickBot="1" x14ac:dyDescent="0.25">
      <c r="A57" s="854"/>
      <c r="B57" s="827"/>
      <c r="C57" s="433"/>
      <c r="D57" s="37" t="s">
        <v>59</v>
      </c>
      <c r="E57" s="407"/>
      <c r="F57" s="407"/>
      <c r="G57" s="407"/>
      <c r="H57" s="407"/>
      <c r="I57" s="407"/>
      <c r="J57" s="407"/>
      <c r="K57" s="407"/>
      <c r="L57" s="407"/>
      <c r="M57" s="48">
        <f>M54+M44</f>
        <v>39</v>
      </c>
      <c r="N57" s="48">
        <f>N54+N44</f>
        <v>73</v>
      </c>
      <c r="O57" s="48">
        <f>O54+O44</f>
        <v>90</v>
      </c>
      <c r="P57" s="48">
        <f>P54+P44</f>
        <v>10</v>
      </c>
    </row>
    <row r="58" spans="1:101" ht="32.25" customHeight="1" thickBot="1" x14ac:dyDescent="0.25">
      <c r="A58" s="637"/>
      <c r="B58" s="674"/>
      <c r="C58" s="674"/>
      <c r="D58" s="629" t="str">
        <f>HYPERLINK("#Оглавление!h11","&lt;&lt;&lt;&lt;&lt;")</f>
        <v>&lt;&lt;&lt;&lt;&lt;</v>
      </c>
      <c r="E58" s="674"/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4"/>
    </row>
    <row r="59" spans="1:101" s="238" customFormat="1" ht="38.25" customHeight="1" thickBot="1" x14ac:dyDescent="0.35">
      <c r="A59" s="712">
        <v>43935</v>
      </c>
      <c r="B59" s="239"/>
      <c r="C59" s="480" t="s">
        <v>1436</v>
      </c>
      <c r="D59" s="182" t="s">
        <v>1327</v>
      </c>
      <c r="E59" s="390" t="s">
        <v>1435</v>
      </c>
      <c r="F59" s="499" t="s">
        <v>1511</v>
      </c>
      <c r="G59" s="499" t="s">
        <v>1557</v>
      </c>
      <c r="H59" s="720" t="s">
        <v>1558</v>
      </c>
      <c r="I59" s="499" t="s">
        <v>1559</v>
      </c>
      <c r="J59" s="720" t="s">
        <v>1446</v>
      </c>
      <c r="K59" s="499" t="s">
        <v>1560</v>
      </c>
      <c r="L59" s="499" t="s">
        <v>1561</v>
      </c>
      <c r="M59" s="166" t="str">
        <f>'Данные по ТП'!C117</f>
        <v>ТМ-630/10</v>
      </c>
      <c r="N59" s="126" t="s">
        <v>1352</v>
      </c>
      <c r="O59" s="125" t="s">
        <v>5</v>
      </c>
      <c r="P59" s="127">
        <f>'Данные по ТП'!F117</f>
        <v>70173</v>
      </c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</row>
    <row r="60" spans="1:101" ht="19.5" thickBot="1" x14ac:dyDescent="0.25">
      <c r="A60" s="794" t="s">
        <v>1610</v>
      </c>
      <c r="B60" s="791" t="s">
        <v>431</v>
      </c>
      <c r="C60" s="401">
        <v>1</v>
      </c>
      <c r="D60" s="173"/>
      <c r="E60" s="391"/>
      <c r="F60" s="686">
        <f>((O60*1.73*220*0.9)/1000)+((N60*1.73*220*0.9)/1000)+((M60*1.73*220*0.9)/1000)</f>
        <v>0</v>
      </c>
      <c r="G60" s="822">
        <v>230</v>
      </c>
      <c r="H60" s="822">
        <v>231</v>
      </c>
      <c r="I60" s="822">
        <v>230</v>
      </c>
      <c r="J60" s="822">
        <v>402</v>
      </c>
      <c r="K60" s="822">
        <v>403</v>
      </c>
      <c r="L60" s="822">
        <v>403</v>
      </c>
      <c r="M60" s="202">
        <v>0</v>
      </c>
      <c r="N60" s="202"/>
      <c r="O60" s="202"/>
      <c r="P60" s="202">
        <v>0</v>
      </c>
    </row>
    <row r="61" spans="1:101" ht="19.5" thickBot="1" x14ac:dyDescent="0.25">
      <c r="A61" s="800"/>
      <c r="B61" s="802"/>
      <c r="C61" s="401">
        <v>2</v>
      </c>
      <c r="D61" s="173" t="s">
        <v>1298</v>
      </c>
      <c r="E61" s="391"/>
      <c r="F61" s="686">
        <f t="shared" ref="F61:F69" si="8">((O61*1.73*220*0.9)/1000)+((N61*1.73*220*0.9)/1000)+((M61*1.73*220*0.9)/1000)</f>
        <v>14.386679999999998</v>
      </c>
      <c r="G61" s="823"/>
      <c r="H61" s="823"/>
      <c r="I61" s="823"/>
      <c r="J61" s="823"/>
      <c r="K61" s="823"/>
      <c r="L61" s="823"/>
      <c r="M61" s="202">
        <v>14</v>
      </c>
      <c r="N61" s="202">
        <v>15</v>
      </c>
      <c r="O61" s="202">
        <v>13</v>
      </c>
      <c r="P61" s="202">
        <v>2</v>
      </c>
    </row>
    <row r="62" spans="1:101" ht="19.5" thickBot="1" x14ac:dyDescent="0.25">
      <c r="A62" s="800"/>
      <c r="B62" s="802"/>
      <c r="C62" s="401">
        <v>3</v>
      </c>
      <c r="D62" s="173" t="s">
        <v>1299</v>
      </c>
      <c r="E62" s="391"/>
      <c r="F62" s="686">
        <f t="shared" si="8"/>
        <v>0</v>
      </c>
      <c r="G62" s="686"/>
      <c r="H62" s="686"/>
      <c r="I62" s="686"/>
      <c r="J62" s="686"/>
      <c r="K62" s="686"/>
      <c r="L62" s="686"/>
      <c r="M62" s="202">
        <v>0</v>
      </c>
      <c r="N62" s="202">
        <v>0</v>
      </c>
      <c r="O62" s="202">
        <v>0</v>
      </c>
      <c r="P62" s="202">
        <v>0</v>
      </c>
    </row>
    <row r="63" spans="1:101" ht="19.5" thickBot="1" x14ac:dyDescent="0.25">
      <c r="A63" s="800"/>
      <c r="B63" s="802"/>
      <c r="C63" s="401">
        <v>4</v>
      </c>
      <c r="D63" s="173" t="s">
        <v>1300</v>
      </c>
      <c r="E63" s="391"/>
      <c r="F63" s="686">
        <f t="shared" si="8"/>
        <v>5.1380999999999997</v>
      </c>
      <c r="G63" s="686"/>
      <c r="H63" s="686"/>
      <c r="I63" s="686"/>
      <c r="J63" s="686"/>
      <c r="K63" s="686"/>
      <c r="L63" s="686"/>
      <c r="M63" s="202">
        <v>0</v>
      </c>
      <c r="N63" s="202">
        <v>6</v>
      </c>
      <c r="O63" s="202">
        <v>9</v>
      </c>
      <c r="P63" s="202">
        <v>4</v>
      </c>
    </row>
    <row r="64" spans="1:101" ht="19.5" thickBot="1" x14ac:dyDescent="0.25">
      <c r="A64" s="800"/>
      <c r="B64" s="802"/>
      <c r="C64" s="401">
        <v>5</v>
      </c>
      <c r="D64" s="173" t="s">
        <v>1301</v>
      </c>
      <c r="E64" s="391"/>
      <c r="F64" s="686">
        <f t="shared" si="8"/>
        <v>4.4530199999999995</v>
      </c>
      <c r="G64" s="686"/>
      <c r="H64" s="686"/>
      <c r="I64" s="686"/>
      <c r="J64" s="686"/>
      <c r="K64" s="686"/>
      <c r="L64" s="686"/>
      <c r="M64" s="202">
        <v>7</v>
      </c>
      <c r="N64" s="202">
        <v>3</v>
      </c>
      <c r="O64" s="202">
        <v>3</v>
      </c>
      <c r="P64" s="202">
        <v>2</v>
      </c>
    </row>
    <row r="65" spans="1:16" ht="19.5" thickBot="1" x14ac:dyDescent="0.25">
      <c r="A65" s="800"/>
      <c r="B65" s="802"/>
      <c r="C65" s="401">
        <v>6</v>
      </c>
      <c r="D65" s="173" t="s">
        <v>1302</v>
      </c>
      <c r="E65" s="391"/>
      <c r="F65" s="686">
        <f t="shared" si="8"/>
        <v>1.02762</v>
      </c>
      <c r="G65" s="686"/>
      <c r="H65" s="686"/>
      <c r="I65" s="686"/>
      <c r="J65" s="686"/>
      <c r="K65" s="686"/>
      <c r="L65" s="686"/>
      <c r="M65" s="202">
        <v>1</v>
      </c>
      <c r="N65" s="202">
        <v>1</v>
      </c>
      <c r="O65" s="202">
        <v>1</v>
      </c>
      <c r="P65" s="202">
        <v>0</v>
      </c>
    </row>
    <row r="66" spans="1:16" ht="19.5" thickBot="1" x14ac:dyDescent="0.25">
      <c r="A66" s="800"/>
      <c r="B66" s="802"/>
      <c r="C66" s="401">
        <v>7</v>
      </c>
      <c r="D66" s="173" t="s">
        <v>1303</v>
      </c>
      <c r="E66" s="391"/>
      <c r="F66" s="686">
        <f t="shared" si="8"/>
        <v>0</v>
      </c>
      <c r="G66" s="686"/>
      <c r="H66" s="686"/>
      <c r="I66" s="686"/>
      <c r="J66" s="686"/>
      <c r="K66" s="686"/>
      <c r="L66" s="686"/>
      <c r="M66" s="202">
        <v>0</v>
      </c>
      <c r="N66" s="202">
        <v>0</v>
      </c>
      <c r="O66" s="202">
        <v>0</v>
      </c>
      <c r="P66" s="202">
        <v>0</v>
      </c>
    </row>
    <row r="67" spans="1:16" ht="19.5" thickBot="1" x14ac:dyDescent="0.25">
      <c r="A67" s="800"/>
      <c r="B67" s="802"/>
      <c r="C67" s="401">
        <v>8</v>
      </c>
      <c r="D67" s="173" t="s">
        <v>1028</v>
      </c>
      <c r="E67" s="391"/>
      <c r="F67" s="686">
        <f t="shared" si="8"/>
        <v>0</v>
      </c>
      <c r="G67" s="686"/>
      <c r="H67" s="686"/>
      <c r="I67" s="686"/>
      <c r="J67" s="686"/>
      <c r="K67" s="686"/>
      <c r="L67" s="686"/>
      <c r="M67" s="202"/>
      <c r="N67" s="202"/>
      <c r="O67" s="202"/>
      <c r="P67" s="242"/>
    </row>
    <row r="68" spans="1:16" ht="19.5" thickBot="1" x14ac:dyDescent="0.25">
      <c r="A68" s="800"/>
      <c r="B68" s="802"/>
      <c r="C68" s="401" t="s">
        <v>1442</v>
      </c>
      <c r="D68" s="173" t="s">
        <v>1304</v>
      </c>
      <c r="E68" s="391"/>
      <c r="F68" s="686">
        <f t="shared" si="8"/>
        <v>0</v>
      </c>
      <c r="G68" s="686"/>
      <c r="H68" s="686"/>
      <c r="I68" s="686"/>
      <c r="J68" s="686"/>
      <c r="K68" s="686"/>
      <c r="L68" s="686"/>
      <c r="M68" s="202"/>
      <c r="N68" s="202"/>
      <c r="O68" s="202"/>
      <c r="P68" s="242"/>
    </row>
    <row r="69" spans="1:16" ht="19.5" thickBot="1" x14ac:dyDescent="0.25">
      <c r="A69" s="800"/>
      <c r="B69" s="802"/>
      <c r="C69" s="242" t="s">
        <v>1084</v>
      </c>
      <c r="D69" s="243" t="s">
        <v>1084</v>
      </c>
      <c r="E69" s="415"/>
      <c r="F69" s="686">
        <f t="shared" si="8"/>
        <v>0</v>
      </c>
      <c r="G69" s="686"/>
      <c r="H69" s="686"/>
      <c r="I69" s="686"/>
      <c r="J69" s="686"/>
      <c r="K69" s="686"/>
      <c r="L69" s="686"/>
      <c r="M69" s="202">
        <v>0</v>
      </c>
      <c r="N69" s="202">
        <v>0</v>
      </c>
      <c r="O69" s="202">
        <v>0</v>
      </c>
      <c r="P69" s="202">
        <v>0</v>
      </c>
    </row>
    <row r="70" spans="1:16" ht="19.5" thickBot="1" x14ac:dyDescent="0.25">
      <c r="A70" s="800"/>
      <c r="B70" s="802"/>
      <c r="C70" s="401"/>
      <c r="D70" s="243"/>
      <c r="E70" s="415"/>
      <c r="F70" s="415"/>
      <c r="G70" s="415"/>
      <c r="H70" s="415"/>
      <c r="I70" s="415"/>
      <c r="J70" s="415"/>
      <c r="K70" s="415"/>
      <c r="L70" s="415"/>
      <c r="M70" s="361"/>
      <c r="N70" s="361"/>
      <c r="O70" s="361"/>
      <c r="P70" s="361"/>
    </row>
    <row r="71" spans="1:16" ht="19.5" thickBot="1" x14ac:dyDescent="0.25">
      <c r="A71" s="800"/>
      <c r="B71" s="802"/>
      <c r="C71" s="401"/>
      <c r="D71" s="243"/>
      <c r="E71" s="415"/>
      <c r="F71" s="415"/>
      <c r="G71" s="415"/>
      <c r="H71" s="415"/>
      <c r="I71" s="415"/>
      <c r="J71" s="415"/>
      <c r="K71" s="415"/>
      <c r="L71" s="415"/>
      <c r="M71" s="361"/>
      <c r="N71" s="361"/>
      <c r="O71" s="361"/>
      <c r="P71" s="361"/>
    </row>
    <row r="72" spans="1:16" ht="19.5" thickBot="1" x14ac:dyDescent="0.25">
      <c r="A72" s="800"/>
      <c r="B72" s="802"/>
      <c r="C72" s="401"/>
      <c r="D72" s="3" t="s">
        <v>1313</v>
      </c>
      <c r="E72" s="393"/>
      <c r="F72" s="393"/>
      <c r="G72" s="393"/>
      <c r="H72" s="393"/>
      <c r="I72" s="393"/>
      <c r="J72" s="393"/>
      <c r="K72" s="393"/>
      <c r="L72" s="393"/>
      <c r="M72" s="11">
        <f>SUM(M61:M71)</f>
        <v>22</v>
      </c>
      <c r="N72" s="11">
        <f>SUM(N61:N69)</f>
        <v>25</v>
      </c>
      <c r="O72" s="11">
        <f>SUM(O61:O69)</f>
        <v>26</v>
      </c>
      <c r="P72" s="11">
        <f>SUM(P61:P69)</f>
        <v>8</v>
      </c>
    </row>
    <row r="73" spans="1:16" ht="19.5" thickBot="1" x14ac:dyDescent="0.25">
      <c r="A73" s="800"/>
      <c r="B73" s="802"/>
      <c r="C73" s="401"/>
      <c r="D73" s="3" t="s">
        <v>1315</v>
      </c>
      <c r="E73" s="393"/>
      <c r="F73" s="393"/>
      <c r="G73" s="393"/>
      <c r="H73" s="393"/>
      <c r="I73" s="393"/>
      <c r="J73" s="393"/>
      <c r="K73" s="393"/>
      <c r="L73" s="393"/>
      <c r="M73" s="135">
        <f t="shared" ref="M73:O73" si="9">(M72*1.73*220*0.9)/1000</f>
        <v>7.5358800000000006</v>
      </c>
      <c r="N73" s="135">
        <f t="shared" si="9"/>
        <v>8.5634999999999994</v>
      </c>
      <c r="O73" s="135">
        <f t="shared" si="9"/>
        <v>8.9060399999999991</v>
      </c>
      <c r="P73" s="136"/>
    </row>
    <row r="74" spans="1:16" ht="18.75" thickBot="1" x14ac:dyDescent="0.25">
      <c r="A74" s="800"/>
      <c r="B74" s="802"/>
      <c r="C74" s="401"/>
      <c r="D74" s="3" t="s">
        <v>1317</v>
      </c>
      <c r="E74" s="394"/>
      <c r="F74" s="394"/>
      <c r="G74" s="394"/>
      <c r="H74" s="394"/>
      <c r="I74" s="394"/>
      <c r="J74" s="394"/>
      <c r="K74" s="394"/>
      <c r="L74" s="394"/>
      <c r="M74" s="788">
        <f>(M73+N73+O73)</f>
        <v>25.005420000000001</v>
      </c>
      <c r="N74" s="789"/>
      <c r="O74" s="789"/>
      <c r="P74" s="790"/>
    </row>
    <row r="75" spans="1:16" ht="19.5" thickBot="1" x14ac:dyDescent="0.25">
      <c r="A75" s="800"/>
      <c r="B75" s="802"/>
      <c r="C75" s="404"/>
      <c r="D75" s="830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2"/>
    </row>
    <row r="76" spans="1:16" ht="45.75" customHeight="1" thickBot="1" x14ac:dyDescent="0.25">
      <c r="A76" s="800"/>
      <c r="B76" s="802"/>
      <c r="C76" s="480" t="s">
        <v>1436</v>
      </c>
      <c r="D76" s="182" t="s">
        <v>1351</v>
      </c>
      <c r="E76" s="390" t="s">
        <v>1435</v>
      </c>
      <c r="F76" s="499" t="s">
        <v>1511</v>
      </c>
      <c r="G76" s="499" t="s">
        <v>1557</v>
      </c>
      <c r="H76" s="720" t="s">
        <v>1558</v>
      </c>
      <c r="I76" s="499" t="s">
        <v>1559</v>
      </c>
      <c r="J76" s="720" t="s">
        <v>1446</v>
      </c>
      <c r="K76" s="499" t="s">
        <v>1560</v>
      </c>
      <c r="L76" s="499" t="s">
        <v>1561</v>
      </c>
      <c r="M76" s="166" t="str">
        <f>'Данные по ТП'!C116</f>
        <v>ТМ-630/10</v>
      </c>
      <c r="N76" s="126" t="s">
        <v>1352</v>
      </c>
      <c r="O76" s="125" t="s">
        <v>5</v>
      </c>
      <c r="P76" s="127">
        <f>'Данные по ТП'!F116</f>
        <v>28060</v>
      </c>
    </row>
    <row r="77" spans="1:16" ht="19.5" thickBot="1" x14ac:dyDescent="0.25">
      <c r="A77" s="800"/>
      <c r="B77" s="802"/>
      <c r="C77" s="401">
        <v>10</v>
      </c>
      <c r="D77" s="173" t="s">
        <v>1308</v>
      </c>
      <c r="E77" s="391"/>
      <c r="F77" s="686">
        <f>((O77*1.73*220*0.9)/1000)+((N77*1.73*220*0.9)/1000)+((M77*1.73*220*0.9)/1000)</f>
        <v>42.817499999999995</v>
      </c>
      <c r="G77" s="822"/>
      <c r="H77" s="822"/>
      <c r="I77" s="822"/>
      <c r="J77" s="822"/>
      <c r="K77" s="822"/>
      <c r="L77" s="822"/>
      <c r="M77" s="202">
        <v>56</v>
      </c>
      <c r="N77" s="202">
        <v>36</v>
      </c>
      <c r="O77" s="202">
        <v>33</v>
      </c>
      <c r="P77" s="202">
        <v>18</v>
      </c>
    </row>
    <row r="78" spans="1:16" ht="19.5" thickBot="1" x14ac:dyDescent="0.25">
      <c r="A78" s="800"/>
      <c r="B78" s="802"/>
      <c r="C78" s="401">
        <v>11</v>
      </c>
      <c r="D78" s="173" t="s">
        <v>1307</v>
      </c>
      <c r="E78" s="391"/>
      <c r="F78" s="686">
        <f t="shared" ref="F78:F81" si="10">((O78*1.73*220*0.9)/1000)+((N78*1.73*220*0.9)/1000)+((M78*1.73*220*0.9)/1000)</f>
        <v>43.845119999999994</v>
      </c>
      <c r="G78" s="823"/>
      <c r="H78" s="823"/>
      <c r="I78" s="823"/>
      <c r="J78" s="823"/>
      <c r="K78" s="823"/>
      <c r="L78" s="823"/>
      <c r="M78" s="202">
        <v>42</v>
      </c>
      <c r="N78" s="202">
        <v>43</v>
      </c>
      <c r="O78" s="202">
        <v>43</v>
      </c>
      <c r="P78" s="202">
        <v>1</v>
      </c>
    </row>
    <row r="79" spans="1:16" ht="19.5" thickBot="1" x14ac:dyDescent="0.25">
      <c r="A79" s="800"/>
      <c r="B79" s="802"/>
      <c r="C79" s="401" t="s">
        <v>1443</v>
      </c>
      <c r="D79" s="173" t="s">
        <v>1306</v>
      </c>
      <c r="E79" s="391"/>
      <c r="F79" s="686">
        <f t="shared" si="10"/>
        <v>0</v>
      </c>
      <c r="G79" s="686"/>
      <c r="H79" s="686"/>
      <c r="I79" s="686"/>
      <c r="J79" s="686"/>
      <c r="K79" s="686"/>
      <c r="L79" s="686"/>
      <c r="M79" s="202"/>
      <c r="N79" s="202"/>
      <c r="O79" s="202"/>
      <c r="P79" s="202"/>
    </row>
    <row r="80" spans="1:16" ht="19.5" thickBot="1" x14ac:dyDescent="0.25">
      <c r="A80" s="800"/>
      <c r="B80" s="802"/>
      <c r="C80" s="401" t="s">
        <v>1438</v>
      </c>
      <c r="D80" s="173" t="s">
        <v>1305</v>
      </c>
      <c r="E80" s="391"/>
      <c r="F80" s="686">
        <f t="shared" si="10"/>
        <v>0</v>
      </c>
      <c r="G80" s="686"/>
      <c r="H80" s="686"/>
      <c r="I80" s="686"/>
      <c r="J80" s="686"/>
      <c r="K80" s="686"/>
      <c r="L80" s="686"/>
      <c r="M80" s="202"/>
      <c r="N80" s="202"/>
      <c r="O80" s="202"/>
      <c r="P80" s="202"/>
    </row>
    <row r="81" spans="1:16" ht="19.5" thickBot="1" x14ac:dyDescent="0.25">
      <c r="A81" s="800"/>
      <c r="B81" s="802"/>
      <c r="C81" s="401"/>
      <c r="D81" s="173"/>
      <c r="E81" s="391"/>
      <c r="F81" s="686">
        <f t="shared" si="10"/>
        <v>0</v>
      </c>
      <c r="G81" s="686"/>
      <c r="H81" s="686"/>
      <c r="I81" s="686"/>
      <c r="J81" s="686"/>
      <c r="K81" s="686"/>
      <c r="L81" s="686"/>
      <c r="M81" s="361"/>
      <c r="N81" s="361"/>
      <c r="O81" s="361"/>
      <c r="P81" s="361"/>
    </row>
    <row r="82" spans="1:16" ht="19.5" thickBot="1" x14ac:dyDescent="0.25">
      <c r="A82" s="800"/>
      <c r="B82" s="802"/>
      <c r="C82" s="401"/>
      <c r="D82" s="173"/>
      <c r="E82" s="391"/>
      <c r="F82" s="391"/>
      <c r="G82" s="391"/>
      <c r="H82" s="391"/>
      <c r="I82" s="391"/>
      <c r="J82" s="391"/>
      <c r="K82" s="391"/>
      <c r="L82" s="391"/>
      <c r="M82" s="361"/>
      <c r="N82" s="361"/>
      <c r="O82" s="361"/>
      <c r="P82" s="361"/>
    </row>
    <row r="83" spans="1:16" ht="19.5" thickBot="1" x14ac:dyDescent="0.25">
      <c r="A83" s="800"/>
      <c r="B83" s="802"/>
      <c r="C83" s="401"/>
      <c r="D83" s="3" t="s">
        <v>1314</v>
      </c>
      <c r="E83" s="393"/>
      <c r="F83" s="393"/>
      <c r="G83" s="393"/>
      <c r="H83" s="393"/>
      <c r="I83" s="393"/>
      <c r="J83" s="393"/>
      <c r="K83" s="393"/>
      <c r="L83" s="393"/>
      <c r="M83" s="11">
        <f>SUM(M77:M80)</f>
        <v>98</v>
      </c>
      <c r="N83" s="11">
        <f>SUM(N77:N80)</f>
        <v>79</v>
      </c>
      <c r="O83" s="11">
        <f>SUM(O77:O80)</f>
        <v>76</v>
      </c>
      <c r="P83" s="11">
        <f>SUM(P77:P80)</f>
        <v>19</v>
      </c>
    </row>
    <row r="84" spans="1:16" ht="19.5" thickBot="1" x14ac:dyDescent="0.25">
      <c r="A84" s="800"/>
      <c r="B84" s="802"/>
      <c r="C84" s="401"/>
      <c r="D84" s="3" t="s">
        <v>1315</v>
      </c>
      <c r="E84" s="393"/>
      <c r="F84" s="393"/>
      <c r="G84" s="393"/>
      <c r="H84" s="393"/>
      <c r="I84" s="393"/>
      <c r="J84" s="393"/>
      <c r="K84" s="393"/>
      <c r="L84" s="393"/>
      <c r="M84" s="135">
        <f t="shared" ref="M84:O84" si="11">(M83*1.73*220*0.9)/1000</f>
        <v>33.568919999999999</v>
      </c>
      <c r="N84" s="135">
        <f t="shared" si="11"/>
        <v>27.060659999999999</v>
      </c>
      <c r="O84" s="135">
        <f t="shared" si="11"/>
        <v>26.03304</v>
      </c>
      <c r="P84" s="136"/>
    </row>
    <row r="85" spans="1:16" ht="18.75" thickBot="1" x14ac:dyDescent="0.25">
      <c r="A85" s="800"/>
      <c r="B85" s="802"/>
      <c r="C85" s="401"/>
      <c r="D85" s="3" t="s">
        <v>1316</v>
      </c>
      <c r="E85" s="394"/>
      <c r="F85" s="394"/>
      <c r="G85" s="394"/>
      <c r="H85" s="394"/>
      <c r="I85" s="394"/>
      <c r="J85" s="394"/>
      <c r="K85" s="394"/>
      <c r="L85" s="394"/>
      <c r="M85" s="788">
        <f>(M84+N84+O84)</f>
        <v>86.662620000000004</v>
      </c>
      <c r="N85" s="789"/>
      <c r="O85" s="789"/>
      <c r="P85" s="790"/>
    </row>
    <row r="86" spans="1:16" ht="19.5" thickBot="1" x14ac:dyDescent="0.25">
      <c r="A86" s="801"/>
      <c r="B86" s="803"/>
      <c r="C86" s="438"/>
      <c r="D86" s="37" t="s">
        <v>59</v>
      </c>
      <c r="E86" s="407"/>
      <c r="F86" s="407"/>
      <c r="G86" s="407"/>
      <c r="H86" s="407"/>
      <c r="I86" s="407"/>
      <c r="J86" s="407"/>
      <c r="K86" s="407"/>
      <c r="L86" s="407"/>
      <c r="M86" s="48">
        <f>M83+M72</f>
        <v>120</v>
      </c>
      <c r="N86" s="48">
        <f>N83+N72</f>
        <v>104</v>
      </c>
      <c r="O86" s="48">
        <f>O83+O72</f>
        <v>102</v>
      </c>
      <c r="P86" s="48">
        <f>P83+P72</f>
        <v>27</v>
      </c>
    </row>
    <row r="87" spans="1:16" ht="28.5" customHeight="1" thickBot="1" x14ac:dyDescent="0.25">
      <c r="A87" s="637"/>
      <c r="B87" s="674"/>
      <c r="C87" s="674"/>
      <c r="D87" s="629" t="str">
        <f>HYPERLINK("#Оглавление!h11","&lt;&lt;&lt;&lt;&lt;")</f>
        <v>&lt;&lt;&lt;&lt;&lt;</v>
      </c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</row>
    <row r="88" spans="1:16" ht="42" customHeight="1" thickBot="1" x14ac:dyDescent="0.25">
      <c r="A88" s="190" t="s">
        <v>1635</v>
      </c>
      <c r="B88" s="16"/>
      <c r="C88" s="480" t="s">
        <v>1436</v>
      </c>
      <c r="D88" s="182" t="s">
        <v>1351</v>
      </c>
      <c r="E88" s="390" t="s">
        <v>1435</v>
      </c>
      <c r="F88" s="499" t="s">
        <v>1511</v>
      </c>
      <c r="G88" s="499" t="s">
        <v>1557</v>
      </c>
      <c r="H88" s="720" t="s">
        <v>1558</v>
      </c>
      <c r="I88" s="499" t="s">
        <v>1559</v>
      </c>
      <c r="J88" s="720" t="s">
        <v>1446</v>
      </c>
      <c r="K88" s="499" t="s">
        <v>1560</v>
      </c>
      <c r="L88" s="499" t="s">
        <v>1561</v>
      </c>
      <c r="M88" s="166" t="str">
        <f>'Данные по ТП'!C118</f>
        <v>ТМ-400/10</v>
      </c>
      <c r="N88" s="126" t="s">
        <v>1352</v>
      </c>
      <c r="O88" s="125" t="s">
        <v>5</v>
      </c>
      <c r="P88" s="127">
        <f>'Данные по ТП'!F118</f>
        <v>40702</v>
      </c>
    </row>
    <row r="89" spans="1:16" ht="19.5" thickBot="1" x14ac:dyDescent="0.25">
      <c r="A89" s="794" t="s">
        <v>1572</v>
      </c>
      <c r="B89" s="791" t="s">
        <v>432</v>
      </c>
      <c r="C89" s="401">
        <v>4</v>
      </c>
      <c r="D89" s="173" t="s">
        <v>1309</v>
      </c>
      <c r="E89" s="391"/>
      <c r="F89" s="686">
        <f>((O89*1.73*220*0.9)/1000)+((N89*1.73*220*0.9)/1000)+((M89*1.73*220*0.9)/1000)</f>
        <v>24.662880000000001</v>
      </c>
      <c r="G89" s="822">
        <v>227</v>
      </c>
      <c r="H89" s="822">
        <v>224</v>
      </c>
      <c r="I89" s="822">
        <v>229</v>
      </c>
      <c r="J89" s="822">
        <v>391</v>
      </c>
      <c r="K89" s="822">
        <v>394</v>
      </c>
      <c r="L89" s="822">
        <v>395</v>
      </c>
      <c r="M89" s="202">
        <v>20</v>
      </c>
      <c r="N89" s="202">
        <v>27</v>
      </c>
      <c r="O89" s="202">
        <v>25</v>
      </c>
      <c r="P89" s="202">
        <v>5</v>
      </c>
    </row>
    <row r="90" spans="1:16" ht="19.5" thickBot="1" x14ac:dyDescent="0.25">
      <c r="A90" s="800"/>
      <c r="B90" s="802"/>
      <c r="C90" s="401"/>
      <c r="D90" s="173"/>
      <c r="E90" s="391"/>
      <c r="F90" s="686">
        <f t="shared" ref="F90:F92" si="12">((O90*1.73*220*0.9)/1000)+((N90*1.73*220*0.9)/1000)+((M90*1.73*220*0.9)/1000)</f>
        <v>0</v>
      </c>
      <c r="G90" s="823"/>
      <c r="H90" s="823"/>
      <c r="I90" s="823"/>
      <c r="J90" s="823"/>
      <c r="K90" s="823"/>
      <c r="L90" s="823"/>
      <c r="M90" s="361"/>
      <c r="N90" s="361"/>
      <c r="O90" s="361"/>
      <c r="P90" s="361"/>
    </row>
    <row r="91" spans="1:16" ht="19.5" thickBot="1" x14ac:dyDescent="0.25">
      <c r="A91" s="800"/>
      <c r="B91" s="802"/>
      <c r="C91" s="401"/>
      <c r="D91" s="173"/>
      <c r="E91" s="391"/>
      <c r="F91" s="686">
        <f t="shared" si="12"/>
        <v>0</v>
      </c>
      <c r="G91" s="686"/>
      <c r="H91" s="686"/>
      <c r="I91" s="686"/>
      <c r="J91" s="686"/>
      <c r="K91" s="686"/>
      <c r="L91" s="686"/>
      <c r="M91" s="361"/>
      <c r="N91" s="361"/>
      <c r="O91" s="361"/>
      <c r="P91" s="361"/>
    </row>
    <row r="92" spans="1:16" ht="19.5" thickBot="1" x14ac:dyDescent="0.25">
      <c r="A92" s="853"/>
      <c r="B92" s="826"/>
      <c r="C92" s="402"/>
      <c r="D92" s="3" t="s">
        <v>1314</v>
      </c>
      <c r="E92" s="393"/>
      <c r="F92" s="686">
        <f t="shared" si="12"/>
        <v>24.662880000000001</v>
      </c>
      <c r="G92" s="686"/>
      <c r="H92" s="686"/>
      <c r="I92" s="686"/>
      <c r="J92" s="686"/>
      <c r="K92" s="686"/>
      <c r="L92" s="686"/>
      <c r="M92" s="11">
        <f>SUM(M89)</f>
        <v>20</v>
      </c>
      <c r="N92" s="11">
        <f>SUM(N89)</f>
        <v>27</v>
      </c>
      <c r="O92" s="11">
        <f>SUM(O89)</f>
        <v>25</v>
      </c>
      <c r="P92" s="11">
        <f>SUM(P89)</f>
        <v>5</v>
      </c>
    </row>
    <row r="93" spans="1:16" ht="19.5" thickBot="1" x14ac:dyDescent="0.25">
      <c r="A93" s="853"/>
      <c r="B93" s="826"/>
      <c r="C93" s="402"/>
      <c r="D93" s="3" t="s">
        <v>1315</v>
      </c>
      <c r="E93" s="393"/>
      <c r="F93" s="686"/>
      <c r="G93" s="686"/>
      <c r="H93" s="686"/>
      <c r="I93" s="686"/>
      <c r="J93" s="686"/>
      <c r="K93" s="686"/>
      <c r="L93" s="686"/>
      <c r="M93" s="135">
        <f t="shared" ref="M93:O93" si="13">(M92*1.73*220*0.9)/1000</f>
        <v>6.8508000000000004</v>
      </c>
      <c r="N93" s="135">
        <f t="shared" si="13"/>
        <v>9.2485800000000022</v>
      </c>
      <c r="O93" s="135">
        <f t="shared" si="13"/>
        <v>8.5634999999999994</v>
      </c>
      <c r="P93" s="136"/>
    </row>
    <row r="94" spans="1:16" ht="18.75" thickBot="1" x14ac:dyDescent="0.25">
      <c r="A94" s="853"/>
      <c r="B94" s="826"/>
      <c r="C94" s="402"/>
      <c r="D94" s="3" t="s">
        <v>1316</v>
      </c>
      <c r="E94" s="394"/>
      <c r="F94" s="394"/>
      <c r="G94" s="394"/>
      <c r="H94" s="394"/>
      <c r="I94" s="394"/>
      <c r="J94" s="394"/>
      <c r="K94" s="394"/>
      <c r="L94" s="394"/>
      <c r="M94" s="788">
        <f>(M93+N93+O93)</f>
        <v>24.662880000000001</v>
      </c>
      <c r="N94" s="789"/>
      <c r="O94" s="789"/>
      <c r="P94" s="790"/>
    </row>
    <row r="95" spans="1:16" ht="19.5" thickBot="1" x14ac:dyDescent="0.25">
      <c r="A95" s="853"/>
      <c r="B95" s="826"/>
      <c r="C95" s="403"/>
      <c r="D95" s="830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2"/>
    </row>
    <row r="96" spans="1:16" ht="39" customHeight="1" thickBot="1" x14ac:dyDescent="0.25">
      <c r="A96" s="853"/>
      <c r="B96" s="826"/>
      <c r="C96" s="480" t="s">
        <v>1436</v>
      </c>
      <c r="D96" s="124" t="s">
        <v>1327</v>
      </c>
      <c r="E96" s="390" t="s">
        <v>1435</v>
      </c>
      <c r="F96" s="499" t="s">
        <v>1511</v>
      </c>
      <c r="G96" s="499" t="s">
        <v>1557</v>
      </c>
      <c r="H96" s="720" t="s">
        <v>1558</v>
      </c>
      <c r="I96" s="499" t="s">
        <v>1559</v>
      </c>
      <c r="J96" s="720" t="s">
        <v>1446</v>
      </c>
      <c r="K96" s="499" t="s">
        <v>1560</v>
      </c>
      <c r="L96" s="499" t="s">
        <v>1561</v>
      </c>
      <c r="M96" s="166" t="str">
        <f>'Данные по ТП'!C119</f>
        <v>ТМ-250/10</v>
      </c>
      <c r="N96" s="126" t="s">
        <v>1352</v>
      </c>
      <c r="O96" s="125" t="s">
        <v>5</v>
      </c>
      <c r="P96" s="127">
        <f>'Данные по ТП'!F119</f>
        <v>1689</v>
      </c>
    </row>
    <row r="97" spans="1:16" ht="19.5" thickBot="1" x14ac:dyDescent="0.25">
      <c r="A97" s="853"/>
      <c r="B97" s="826"/>
      <c r="C97" s="402">
        <v>12</v>
      </c>
      <c r="D97" s="173" t="s">
        <v>1310</v>
      </c>
      <c r="E97" s="391"/>
      <c r="F97" s="686">
        <f>((O97*1.73*220*0.9)/1000)+((N97*1.73*220*0.9)/1000)+((M97*1.73*220*0.9)/1000)</f>
        <v>0</v>
      </c>
      <c r="G97" s="822"/>
      <c r="H97" s="822"/>
      <c r="I97" s="822"/>
      <c r="J97" s="822"/>
      <c r="K97" s="822"/>
      <c r="L97" s="822"/>
      <c r="M97" s="202">
        <v>0</v>
      </c>
      <c r="N97" s="202">
        <v>0</v>
      </c>
      <c r="O97" s="202">
        <v>0</v>
      </c>
      <c r="P97" s="202">
        <v>0</v>
      </c>
    </row>
    <row r="98" spans="1:16" ht="19.5" thickBot="1" x14ac:dyDescent="0.25">
      <c r="A98" s="853"/>
      <c r="B98" s="826"/>
      <c r="C98" s="402">
        <v>16</v>
      </c>
      <c r="D98" s="173" t="s">
        <v>1311</v>
      </c>
      <c r="E98" s="391"/>
      <c r="F98" s="686">
        <f t="shared" ref="F98:F100" si="14">((O98*1.73*220*0.9)/1000)+((N98*1.73*220*0.9)/1000)+((M98*1.73*220*0.9)/1000)</f>
        <v>0</v>
      </c>
      <c r="G98" s="823"/>
      <c r="H98" s="823"/>
      <c r="I98" s="823"/>
      <c r="J98" s="823"/>
      <c r="K98" s="823"/>
      <c r="L98" s="823"/>
      <c r="M98" s="202"/>
      <c r="N98" s="202"/>
      <c r="O98" s="202"/>
      <c r="P98" s="202"/>
    </row>
    <row r="99" spans="1:16" ht="19.5" thickBot="1" x14ac:dyDescent="0.25">
      <c r="A99" s="853"/>
      <c r="B99" s="826"/>
      <c r="C99" s="402"/>
      <c r="D99" s="173"/>
      <c r="E99" s="391"/>
      <c r="F99" s="686">
        <f t="shared" si="14"/>
        <v>0</v>
      </c>
      <c r="G99" s="686"/>
      <c r="H99" s="686"/>
      <c r="I99" s="686"/>
      <c r="J99" s="686"/>
      <c r="K99" s="686"/>
      <c r="L99" s="686"/>
      <c r="M99" s="361"/>
      <c r="N99" s="361"/>
      <c r="O99" s="361"/>
      <c r="P99" s="361"/>
    </row>
    <row r="100" spans="1:16" ht="19.5" thickBot="1" x14ac:dyDescent="0.25">
      <c r="A100" s="853"/>
      <c r="B100" s="826"/>
      <c r="C100" s="402"/>
      <c r="D100" s="173"/>
      <c r="E100" s="391"/>
      <c r="F100" s="686">
        <f t="shared" si="14"/>
        <v>0</v>
      </c>
      <c r="G100" s="686"/>
      <c r="H100" s="686"/>
      <c r="I100" s="686"/>
      <c r="J100" s="686"/>
      <c r="K100" s="686"/>
      <c r="L100" s="686"/>
      <c r="M100" s="361"/>
      <c r="N100" s="361"/>
      <c r="O100" s="361"/>
      <c r="P100" s="361"/>
    </row>
    <row r="101" spans="1:16" ht="19.5" thickBot="1" x14ac:dyDescent="0.25">
      <c r="A101" s="853"/>
      <c r="B101" s="826"/>
      <c r="C101" s="402"/>
      <c r="D101" s="3" t="s">
        <v>1313</v>
      </c>
      <c r="E101" s="393"/>
      <c r="F101" s="686"/>
      <c r="G101" s="686"/>
      <c r="H101" s="686"/>
      <c r="I101" s="686"/>
      <c r="J101" s="686"/>
      <c r="K101" s="686"/>
      <c r="L101" s="686"/>
      <c r="M101" s="11">
        <f>SUM(M97:M98)</f>
        <v>0</v>
      </c>
      <c r="N101" s="11">
        <f>SUM(N97:N98)</f>
        <v>0</v>
      </c>
      <c r="O101" s="11">
        <f>SUM(O97:O98)</f>
        <v>0</v>
      </c>
      <c r="P101" s="11">
        <f>SUM(P97:P98)</f>
        <v>0</v>
      </c>
    </row>
    <row r="102" spans="1:16" ht="19.5" thickBot="1" x14ac:dyDescent="0.25">
      <c r="A102" s="853"/>
      <c r="B102" s="826"/>
      <c r="C102" s="402"/>
      <c r="D102" s="3" t="s">
        <v>1315</v>
      </c>
      <c r="E102" s="393"/>
      <c r="F102" s="393"/>
      <c r="G102" s="393"/>
      <c r="H102" s="393"/>
      <c r="I102" s="393"/>
      <c r="J102" s="393"/>
      <c r="K102" s="393"/>
      <c r="L102" s="393"/>
      <c r="M102" s="135">
        <f t="shared" ref="M102:O102" si="15">(M101*1.73*220*0.9)/1000</f>
        <v>0</v>
      </c>
      <c r="N102" s="135">
        <f t="shared" si="15"/>
        <v>0</v>
      </c>
      <c r="O102" s="135">
        <f t="shared" si="15"/>
        <v>0</v>
      </c>
      <c r="P102" s="136"/>
    </row>
    <row r="103" spans="1:16" ht="18.75" thickBot="1" x14ac:dyDescent="0.25">
      <c r="A103" s="853"/>
      <c r="B103" s="826"/>
      <c r="C103" s="402"/>
      <c r="D103" s="3" t="s">
        <v>1317</v>
      </c>
      <c r="E103" s="394"/>
      <c r="F103" s="394"/>
      <c r="G103" s="394"/>
      <c r="H103" s="394"/>
      <c r="I103" s="394"/>
      <c r="J103" s="394"/>
      <c r="K103" s="394"/>
      <c r="L103" s="394"/>
      <c r="M103" s="788">
        <f>(M102+N102+O102)</f>
        <v>0</v>
      </c>
      <c r="N103" s="789"/>
      <c r="O103" s="789"/>
      <c r="P103" s="790"/>
    </row>
    <row r="104" spans="1:16" ht="19.5" thickBot="1" x14ac:dyDescent="0.25">
      <c r="A104" s="854"/>
      <c r="B104" s="827"/>
      <c r="C104" s="433"/>
      <c r="D104" s="37" t="s">
        <v>59</v>
      </c>
      <c r="E104" s="407"/>
      <c r="F104" s="407"/>
      <c r="G104" s="407"/>
      <c r="H104" s="407"/>
      <c r="I104" s="407"/>
      <c r="J104" s="407"/>
      <c r="K104" s="407"/>
      <c r="L104" s="407"/>
      <c r="M104" s="76">
        <f>M101+M92</f>
        <v>20</v>
      </c>
      <c r="N104" s="76">
        <f>N101+N92</f>
        <v>27</v>
      </c>
      <c r="O104" s="76">
        <f>O101+O92</f>
        <v>25</v>
      </c>
      <c r="P104" s="76">
        <f>P101+P92</f>
        <v>5</v>
      </c>
    </row>
    <row r="105" spans="1:16" ht="32.25" customHeight="1" thickBot="1" x14ac:dyDescent="0.25">
      <c r="A105" s="681" t="s">
        <v>338</v>
      </c>
      <c r="B105" s="681"/>
      <c r="C105" s="681"/>
      <c r="D105" s="629" t="str">
        <f>HYPERLINK("#Оглавление!h11","&lt;&lt;&lt;&lt;&lt;")</f>
        <v>&lt;&lt;&lt;&lt;&lt;</v>
      </c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O105" s="681"/>
      <c r="P105" s="681"/>
    </row>
    <row r="106" spans="1:16" ht="36.75" customHeight="1" thickBot="1" x14ac:dyDescent="0.25">
      <c r="A106" s="244" t="s">
        <v>1087</v>
      </c>
      <c r="B106" s="77"/>
      <c r="C106" s="480" t="s">
        <v>1436</v>
      </c>
      <c r="D106" s="182" t="s">
        <v>1351</v>
      </c>
      <c r="E106" s="390" t="s">
        <v>1435</v>
      </c>
      <c r="F106" s="499" t="s">
        <v>1511</v>
      </c>
      <c r="G106" s="499" t="s">
        <v>1557</v>
      </c>
      <c r="H106" s="720" t="s">
        <v>1558</v>
      </c>
      <c r="I106" s="499" t="s">
        <v>1559</v>
      </c>
      <c r="J106" s="720" t="s">
        <v>1446</v>
      </c>
      <c r="K106" s="499" t="s">
        <v>1560</v>
      </c>
      <c r="L106" s="499" t="s">
        <v>1561</v>
      </c>
      <c r="M106" s="166" t="str">
        <f>'Данные по ТП'!C114</f>
        <v>ТМ-250/10</v>
      </c>
      <c r="N106" s="126" t="s">
        <v>1352</v>
      </c>
      <c r="O106" s="125" t="s">
        <v>5</v>
      </c>
      <c r="P106" s="127">
        <f>'Данные по ТП'!F114</f>
        <v>781911</v>
      </c>
    </row>
    <row r="107" spans="1:16" ht="19.5" thickBot="1" x14ac:dyDescent="0.25">
      <c r="A107" s="882" t="s">
        <v>1088</v>
      </c>
      <c r="B107" s="883" t="s">
        <v>1016</v>
      </c>
      <c r="C107" s="362" t="s">
        <v>1017</v>
      </c>
      <c r="D107" s="176" t="s">
        <v>1017</v>
      </c>
      <c r="E107" s="391"/>
      <c r="F107" s="686">
        <f>((O107*1.73*220*0.9)/1000)+((N107*1.73*220*0.9)/1000)+((M107*1.73*220*0.9)/1000)</f>
        <v>0</v>
      </c>
      <c r="G107" s="822"/>
      <c r="H107" s="822"/>
      <c r="I107" s="822"/>
      <c r="J107" s="822"/>
      <c r="K107" s="822"/>
      <c r="L107" s="822"/>
      <c r="M107" s="202"/>
      <c r="N107" s="202"/>
      <c r="O107" s="202"/>
      <c r="P107" s="202"/>
    </row>
    <row r="108" spans="1:16" ht="38.25" thickBot="1" x14ac:dyDescent="0.25">
      <c r="A108" s="882"/>
      <c r="B108" s="883"/>
      <c r="C108" s="362" t="s">
        <v>1018</v>
      </c>
      <c r="D108" s="176" t="s">
        <v>1312</v>
      </c>
      <c r="E108" s="391"/>
      <c r="F108" s="686">
        <f t="shared" ref="F108:F111" si="16">((O108*1.73*220*0.9)/1000)+((N108*1.73*220*0.9)/1000)+((M108*1.73*220*0.9)/1000)</f>
        <v>0</v>
      </c>
      <c r="G108" s="823"/>
      <c r="H108" s="823"/>
      <c r="I108" s="823"/>
      <c r="J108" s="823"/>
      <c r="K108" s="823"/>
      <c r="L108" s="823"/>
      <c r="M108" s="202"/>
      <c r="N108" s="202"/>
      <c r="O108" s="202"/>
      <c r="P108" s="202"/>
    </row>
    <row r="109" spans="1:16" ht="19.5" thickBot="1" x14ac:dyDescent="0.25">
      <c r="A109" s="882"/>
      <c r="B109" s="883"/>
      <c r="C109" s="362" t="s">
        <v>1019</v>
      </c>
      <c r="D109" s="176" t="s">
        <v>1019</v>
      </c>
      <c r="E109" s="391"/>
      <c r="F109" s="686">
        <f t="shared" si="16"/>
        <v>0</v>
      </c>
      <c r="G109" s="686"/>
      <c r="H109" s="686"/>
      <c r="I109" s="686"/>
      <c r="J109" s="686"/>
      <c r="K109" s="686"/>
      <c r="L109" s="686"/>
      <c r="M109" s="202"/>
      <c r="N109" s="202"/>
      <c r="O109" s="202"/>
      <c r="P109" s="202"/>
    </row>
    <row r="110" spans="1:16" ht="19.5" thickBot="1" x14ac:dyDescent="0.25">
      <c r="A110" s="882"/>
      <c r="B110" s="883"/>
      <c r="C110" s="362" t="s">
        <v>1020</v>
      </c>
      <c r="D110" s="176" t="s">
        <v>1020</v>
      </c>
      <c r="E110" s="391"/>
      <c r="F110" s="686">
        <f t="shared" si="16"/>
        <v>0</v>
      </c>
      <c r="G110" s="686"/>
      <c r="H110" s="686"/>
      <c r="I110" s="686"/>
      <c r="J110" s="686"/>
      <c r="K110" s="686"/>
      <c r="L110" s="686"/>
      <c r="M110" s="202"/>
      <c r="N110" s="202"/>
      <c r="O110" s="202"/>
      <c r="P110" s="202"/>
    </row>
    <row r="111" spans="1:16" ht="19.5" thickBot="1" x14ac:dyDescent="0.25">
      <c r="A111" s="882"/>
      <c r="B111" s="883"/>
      <c r="C111" s="362"/>
      <c r="D111" s="176"/>
      <c r="E111" s="391"/>
      <c r="F111" s="686">
        <f t="shared" si="16"/>
        <v>0</v>
      </c>
      <c r="G111" s="686"/>
      <c r="H111" s="686"/>
      <c r="I111" s="686"/>
      <c r="J111" s="686"/>
      <c r="K111" s="686"/>
      <c r="L111" s="686"/>
      <c r="M111" s="361"/>
      <c r="N111" s="361"/>
      <c r="O111" s="361"/>
      <c r="P111" s="361"/>
    </row>
    <row r="112" spans="1:16" ht="19.5" thickBot="1" x14ac:dyDescent="0.3">
      <c r="A112" s="882"/>
      <c r="B112" s="883"/>
      <c r="C112" s="446"/>
      <c r="D112" s="194"/>
      <c r="E112" s="396"/>
      <c r="F112" s="396"/>
      <c r="G112" s="396"/>
      <c r="H112" s="396"/>
      <c r="I112" s="396"/>
      <c r="J112" s="396"/>
      <c r="K112" s="396"/>
      <c r="L112" s="396"/>
      <c r="M112" s="246"/>
      <c r="N112" s="246"/>
      <c r="O112" s="246"/>
      <c r="P112" s="246"/>
    </row>
    <row r="113" spans="1:16" ht="19.5" thickBot="1" x14ac:dyDescent="0.25">
      <c r="A113" s="882"/>
      <c r="B113" s="883"/>
      <c r="C113" s="405"/>
      <c r="D113" s="3" t="s">
        <v>1314</v>
      </c>
      <c r="E113" s="393"/>
      <c r="F113" s="393"/>
      <c r="G113" s="393"/>
      <c r="H113" s="393"/>
      <c r="I113" s="393"/>
      <c r="J113" s="393"/>
      <c r="K113" s="393"/>
      <c r="L113" s="393"/>
      <c r="M113" s="70"/>
      <c r="N113" s="70"/>
      <c r="O113" s="70"/>
      <c r="P113" s="70"/>
    </row>
    <row r="114" spans="1:16" ht="19.5" thickBot="1" x14ac:dyDescent="0.25">
      <c r="A114" s="882"/>
      <c r="B114" s="883"/>
      <c r="C114" s="405"/>
      <c r="D114" s="3" t="s">
        <v>1315</v>
      </c>
      <c r="E114" s="393"/>
      <c r="F114" s="393"/>
      <c r="G114" s="393"/>
      <c r="H114" s="393"/>
      <c r="I114" s="393"/>
      <c r="J114" s="393"/>
      <c r="K114" s="393"/>
      <c r="L114" s="393"/>
      <c r="M114" s="135">
        <f t="shared" ref="M114:O114" si="17">(M113*1.73*220*0.9)/1000</f>
        <v>0</v>
      </c>
      <c r="N114" s="135">
        <f t="shared" si="17"/>
        <v>0</v>
      </c>
      <c r="O114" s="135">
        <f t="shared" si="17"/>
        <v>0</v>
      </c>
      <c r="P114" s="136"/>
    </row>
    <row r="115" spans="1:16" ht="18.75" thickBot="1" x14ac:dyDescent="0.25">
      <c r="A115" s="882"/>
      <c r="B115" s="883"/>
      <c r="C115" s="405"/>
      <c r="D115" s="3" t="s">
        <v>1316</v>
      </c>
      <c r="E115" s="394"/>
      <c r="F115" s="394"/>
      <c r="G115" s="394"/>
      <c r="H115" s="394"/>
      <c r="I115" s="394"/>
      <c r="J115" s="394"/>
      <c r="K115" s="394"/>
      <c r="L115" s="394"/>
      <c r="M115" s="788">
        <f>(M114+N114+O114)</f>
        <v>0</v>
      </c>
      <c r="N115" s="789"/>
      <c r="O115" s="789"/>
      <c r="P115" s="790"/>
    </row>
    <row r="116" spans="1:16" ht="36.75" customHeight="1" thickBot="1" x14ac:dyDescent="0.25">
      <c r="A116" s="882"/>
      <c r="B116" s="883"/>
      <c r="C116" s="480" t="s">
        <v>1436</v>
      </c>
      <c r="D116" s="182" t="s">
        <v>1327</v>
      </c>
      <c r="E116" s="390" t="s">
        <v>1435</v>
      </c>
      <c r="F116" s="499" t="s">
        <v>1511</v>
      </c>
      <c r="G116" s="499" t="s">
        <v>1557</v>
      </c>
      <c r="H116" s="720" t="s">
        <v>1558</v>
      </c>
      <c r="I116" s="499" t="s">
        <v>1559</v>
      </c>
      <c r="J116" s="720" t="s">
        <v>1446</v>
      </c>
      <c r="K116" s="499" t="s">
        <v>1560</v>
      </c>
      <c r="L116" s="499" t="s">
        <v>1561</v>
      </c>
      <c r="M116" s="166" t="str">
        <f>'Данные по ТП'!C115</f>
        <v>ТМ-250/10</v>
      </c>
      <c r="N116" s="126" t="s">
        <v>1352</v>
      </c>
      <c r="O116" s="125" t="s">
        <v>5</v>
      </c>
      <c r="P116" s="236">
        <f>'Данные по ТП'!F115</f>
        <v>1078</v>
      </c>
    </row>
    <row r="117" spans="1:16" ht="19.5" thickBot="1" x14ac:dyDescent="0.25">
      <c r="A117" s="882"/>
      <c r="B117" s="883"/>
      <c r="C117" s="362" t="s">
        <v>1017</v>
      </c>
      <c r="D117" s="247" t="s">
        <v>1017</v>
      </c>
      <c r="E117" s="431"/>
      <c r="F117" s="686">
        <f>((O117*1.73*220*0.9)/1000)+((N117*1.73*220*0.9)/1000)+((M117*1.73*220*0.9)/1000)</f>
        <v>0</v>
      </c>
      <c r="G117" s="822"/>
      <c r="H117" s="822"/>
      <c r="I117" s="822"/>
      <c r="J117" s="822"/>
      <c r="K117" s="822"/>
      <c r="L117" s="822"/>
      <c r="M117" s="202"/>
      <c r="N117" s="202"/>
      <c r="O117" s="202"/>
      <c r="P117" s="202"/>
    </row>
    <row r="118" spans="1:16" ht="19.5" thickBot="1" x14ac:dyDescent="0.25">
      <c r="A118" s="882"/>
      <c r="B118" s="883"/>
      <c r="C118" s="362" t="s">
        <v>1018</v>
      </c>
      <c r="D118" s="247" t="s">
        <v>1018</v>
      </c>
      <c r="E118" s="431"/>
      <c r="F118" s="686">
        <f t="shared" ref="F118:F121" si="18">((O118*1.73*220*0.9)/1000)+((N118*1.73*220*0.9)/1000)+((M118*1.73*220*0.9)/1000)</f>
        <v>0</v>
      </c>
      <c r="G118" s="823"/>
      <c r="H118" s="823"/>
      <c r="I118" s="823"/>
      <c r="J118" s="823"/>
      <c r="K118" s="823"/>
      <c r="L118" s="823"/>
      <c r="M118" s="202"/>
      <c r="N118" s="202"/>
      <c r="O118" s="202"/>
      <c r="P118" s="202"/>
    </row>
    <row r="119" spans="1:16" ht="19.5" thickBot="1" x14ac:dyDescent="0.25">
      <c r="A119" s="882"/>
      <c r="B119" s="883"/>
      <c r="C119" s="362" t="s">
        <v>1019</v>
      </c>
      <c r="D119" s="247" t="s">
        <v>1019</v>
      </c>
      <c r="E119" s="431"/>
      <c r="F119" s="686">
        <f t="shared" si="18"/>
        <v>0</v>
      </c>
      <c r="G119" s="686"/>
      <c r="H119" s="686"/>
      <c r="I119" s="686"/>
      <c r="J119" s="686"/>
      <c r="K119" s="686"/>
      <c r="L119" s="686"/>
      <c r="M119" s="202"/>
      <c r="N119" s="202"/>
      <c r="O119" s="202"/>
      <c r="P119" s="202"/>
    </row>
    <row r="120" spans="1:16" ht="19.5" thickBot="1" x14ac:dyDescent="0.25">
      <c r="A120" s="882"/>
      <c r="B120" s="883"/>
      <c r="C120" s="362" t="s">
        <v>1020</v>
      </c>
      <c r="D120" s="247" t="s">
        <v>1020</v>
      </c>
      <c r="E120" s="431"/>
      <c r="F120" s="686">
        <f t="shared" si="18"/>
        <v>0</v>
      </c>
      <c r="G120" s="686"/>
      <c r="H120" s="686"/>
      <c r="I120" s="686"/>
      <c r="J120" s="686"/>
      <c r="K120" s="686"/>
      <c r="L120" s="686"/>
      <c r="M120" s="202"/>
      <c r="N120" s="202"/>
      <c r="O120" s="202"/>
      <c r="P120" s="202"/>
    </row>
    <row r="121" spans="1:16" ht="19.5" thickBot="1" x14ac:dyDescent="0.25">
      <c r="A121" s="882"/>
      <c r="B121" s="883"/>
      <c r="C121" s="361"/>
      <c r="D121" s="207"/>
      <c r="E121" s="431"/>
      <c r="F121" s="686">
        <f t="shared" si="18"/>
        <v>0</v>
      </c>
      <c r="G121" s="686"/>
      <c r="H121" s="686"/>
      <c r="I121" s="686"/>
      <c r="J121" s="686"/>
      <c r="K121" s="686"/>
      <c r="L121" s="686"/>
      <c r="M121" s="361"/>
      <c r="N121" s="361"/>
      <c r="O121" s="361"/>
      <c r="P121" s="361"/>
    </row>
    <row r="122" spans="1:16" ht="19.5" thickBot="1" x14ac:dyDescent="0.25">
      <c r="A122" s="882"/>
      <c r="B122" s="883"/>
      <c r="C122" s="361"/>
      <c r="D122" s="207"/>
      <c r="E122" s="431"/>
      <c r="F122" s="431"/>
      <c r="G122" s="431"/>
      <c r="H122" s="431"/>
      <c r="I122" s="431"/>
      <c r="J122" s="431"/>
      <c r="K122" s="431"/>
      <c r="L122" s="431"/>
      <c r="M122" s="361"/>
      <c r="N122" s="361"/>
      <c r="O122" s="361"/>
      <c r="P122" s="361"/>
    </row>
    <row r="123" spans="1:16" ht="19.5" thickBot="1" x14ac:dyDescent="0.25">
      <c r="A123" s="882"/>
      <c r="B123" s="883"/>
      <c r="C123" s="405"/>
      <c r="D123" s="3" t="s">
        <v>1313</v>
      </c>
      <c r="E123" s="393"/>
      <c r="F123" s="393"/>
      <c r="G123" s="393"/>
      <c r="H123" s="393"/>
      <c r="I123" s="393"/>
      <c r="J123" s="393"/>
      <c r="K123" s="393"/>
      <c r="L123" s="393"/>
      <c r="M123" s="11">
        <v>0</v>
      </c>
      <c r="N123" s="11">
        <v>0</v>
      </c>
      <c r="O123" s="11">
        <v>0</v>
      </c>
      <c r="P123" s="11"/>
    </row>
    <row r="124" spans="1:16" ht="19.5" thickBot="1" x14ac:dyDescent="0.25">
      <c r="A124" s="882"/>
      <c r="B124" s="883"/>
      <c r="C124" s="405"/>
      <c r="D124" s="3" t="s">
        <v>1315</v>
      </c>
      <c r="E124" s="393"/>
      <c r="F124" s="393"/>
      <c r="G124" s="393"/>
      <c r="H124" s="393"/>
      <c r="I124" s="393"/>
      <c r="J124" s="393"/>
      <c r="K124" s="393"/>
      <c r="L124" s="393"/>
      <c r="M124" s="135">
        <f t="shared" ref="M124:O124" si="19">(M123*1.73*220*0.9)/1000</f>
        <v>0</v>
      </c>
      <c r="N124" s="135">
        <f t="shared" si="19"/>
        <v>0</v>
      </c>
      <c r="O124" s="135">
        <f t="shared" si="19"/>
        <v>0</v>
      </c>
      <c r="P124" s="136"/>
    </row>
    <row r="125" spans="1:16" ht="18.75" thickBot="1" x14ac:dyDescent="0.25">
      <c r="A125" s="882"/>
      <c r="B125" s="883"/>
      <c r="C125" s="405"/>
      <c r="D125" s="3" t="s">
        <v>1317</v>
      </c>
      <c r="E125" s="394"/>
      <c r="F125" s="394"/>
      <c r="G125" s="394"/>
      <c r="H125" s="394"/>
      <c r="I125" s="394"/>
      <c r="J125" s="394"/>
      <c r="K125" s="394"/>
      <c r="L125" s="394"/>
      <c r="M125" s="788">
        <f>(M124+N124+O124)</f>
        <v>0</v>
      </c>
      <c r="N125" s="789"/>
      <c r="O125" s="789"/>
      <c r="P125" s="790"/>
    </row>
    <row r="126" spans="1:16" ht="19.5" thickBot="1" x14ac:dyDescent="0.25">
      <c r="A126" s="882"/>
      <c r="B126" s="883"/>
      <c r="C126" s="446"/>
      <c r="D126" s="37" t="s">
        <v>59</v>
      </c>
      <c r="E126" s="407"/>
      <c r="F126" s="407"/>
      <c r="G126" s="407"/>
      <c r="H126" s="407"/>
      <c r="I126" s="407"/>
      <c r="J126" s="407"/>
      <c r="K126" s="407"/>
      <c r="L126" s="407"/>
      <c r="M126" s="48"/>
      <c r="N126" s="48"/>
      <c r="O126" s="48"/>
      <c r="P126" s="48"/>
    </row>
    <row r="127" spans="1:16" s="100" customFormat="1" x14ac:dyDescent="0.25">
      <c r="A127" s="227"/>
      <c r="B127" s="227"/>
      <c r="C127" s="442"/>
      <c r="E127" s="388"/>
      <c r="F127" s="388"/>
      <c r="G127" s="388"/>
      <c r="H127" s="388"/>
      <c r="I127" s="388"/>
      <c r="J127" s="388"/>
      <c r="K127" s="388"/>
      <c r="L127" s="388"/>
      <c r="M127" s="172"/>
    </row>
    <row r="128" spans="1:16" s="100" customFormat="1" ht="25.5" x14ac:dyDescent="0.25">
      <c r="A128" s="227"/>
      <c r="B128" s="227"/>
      <c r="C128" s="442"/>
      <c r="D128" s="629" t="str">
        <f>HYPERLINK("#Оглавление!h11","&lt;&lt;&lt;&lt;&lt;")</f>
        <v>&lt;&lt;&lt;&lt;&lt;</v>
      </c>
      <c r="E128" s="388"/>
      <c r="F128" s="388"/>
      <c r="G128" s="388"/>
      <c r="H128" s="388"/>
      <c r="I128" s="388"/>
      <c r="J128" s="388"/>
      <c r="K128" s="388"/>
      <c r="L128" s="388"/>
      <c r="M128" s="172"/>
    </row>
    <row r="129" spans="1:13" s="100" customFormat="1" x14ac:dyDescent="0.25">
      <c r="A129" s="227"/>
      <c r="B129" s="227"/>
      <c r="C129" s="442"/>
      <c r="E129" s="388"/>
      <c r="F129" s="388"/>
      <c r="G129" s="388"/>
      <c r="H129" s="388"/>
      <c r="I129" s="388"/>
      <c r="J129" s="388"/>
      <c r="K129" s="388"/>
      <c r="L129" s="388"/>
      <c r="M129" s="172"/>
    </row>
    <row r="130" spans="1:13" s="100" customFormat="1" x14ac:dyDescent="0.25">
      <c r="A130" s="227"/>
      <c r="B130" s="227"/>
      <c r="C130" s="442"/>
      <c r="E130" s="388"/>
      <c r="F130" s="388"/>
      <c r="G130" s="388"/>
      <c r="H130" s="388"/>
      <c r="I130" s="388"/>
      <c r="J130" s="388"/>
      <c r="K130" s="388"/>
      <c r="L130" s="388"/>
      <c r="M130" s="172"/>
    </row>
    <row r="131" spans="1:13" s="100" customFormat="1" x14ac:dyDescent="0.25">
      <c r="A131" s="227"/>
      <c r="B131" s="227"/>
      <c r="C131" s="442"/>
      <c r="E131" s="388"/>
      <c r="F131" s="388"/>
      <c r="G131" s="388"/>
      <c r="H131" s="388"/>
      <c r="I131" s="388"/>
      <c r="J131" s="388"/>
      <c r="K131" s="388"/>
      <c r="L131" s="388"/>
      <c r="M131" s="172"/>
    </row>
    <row r="132" spans="1:13" s="100" customFormat="1" x14ac:dyDescent="0.25">
      <c r="A132" s="227"/>
      <c r="B132" s="227"/>
      <c r="C132" s="442"/>
      <c r="E132" s="388"/>
      <c r="F132" s="388"/>
      <c r="G132" s="388"/>
      <c r="H132" s="388"/>
      <c r="I132" s="388"/>
      <c r="J132" s="388"/>
      <c r="K132" s="388"/>
      <c r="L132" s="388"/>
      <c r="M132" s="172"/>
    </row>
    <row r="133" spans="1:13" s="100" customFormat="1" x14ac:dyDescent="0.25">
      <c r="A133" s="227"/>
      <c r="B133" s="227"/>
      <c r="C133" s="442"/>
      <c r="E133" s="388"/>
      <c r="F133" s="388"/>
      <c r="G133" s="388"/>
      <c r="H133" s="388"/>
      <c r="I133" s="388"/>
      <c r="J133" s="388"/>
      <c r="K133" s="388"/>
      <c r="L133" s="388"/>
      <c r="M133" s="172"/>
    </row>
    <row r="134" spans="1:13" s="100" customFormat="1" x14ac:dyDescent="0.25">
      <c r="A134" s="227"/>
      <c r="B134" s="227"/>
      <c r="C134" s="442"/>
      <c r="E134" s="388"/>
      <c r="F134" s="388"/>
      <c r="G134" s="388"/>
      <c r="H134" s="388"/>
      <c r="I134" s="388"/>
      <c r="J134" s="388"/>
      <c r="K134" s="388"/>
      <c r="L134" s="388"/>
      <c r="M134" s="172"/>
    </row>
    <row r="135" spans="1:13" s="100" customFormat="1" x14ac:dyDescent="0.25">
      <c r="A135" s="227"/>
      <c r="B135" s="227"/>
      <c r="C135" s="442"/>
      <c r="E135" s="388"/>
      <c r="F135" s="388"/>
      <c r="G135" s="388"/>
      <c r="H135" s="388"/>
      <c r="I135" s="388"/>
      <c r="J135" s="388"/>
      <c r="K135" s="388"/>
      <c r="L135" s="388"/>
      <c r="M135" s="172"/>
    </row>
    <row r="136" spans="1:13" s="100" customFormat="1" x14ac:dyDescent="0.25">
      <c r="A136" s="227"/>
      <c r="B136" s="227"/>
      <c r="C136" s="442"/>
      <c r="E136" s="388"/>
      <c r="F136" s="388"/>
      <c r="G136" s="388"/>
      <c r="H136" s="388"/>
      <c r="I136" s="388"/>
      <c r="J136" s="388"/>
      <c r="K136" s="388"/>
      <c r="L136" s="388"/>
      <c r="M136" s="172"/>
    </row>
    <row r="137" spans="1:13" s="100" customFormat="1" x14ac:dyDescent="0.25">
      <c r="A137" s="227"/>
      <c r="B137" s="227"/>
      <c r="C137" s="442"/>
      <c r="E137" s="388"/>
      <c r="F137" s="388"/>
      <c r="G137" s="388"/>
      <c r="H137" s="388"/>
      <c r="I137" s="388"/>
      <c r="J137" s="388"/>
      <c r="K137" s="388"/>
      <c r="L137" s="388"/>
      <c r="M137" s="172"/>
    </row>
    <row r="138" spans="1:13" s="100" customFormat="1" x14ac:dyDescent="0.25">
      <c r="A138" s="227"/>
      <c r="B138" s="227"/>
      <c r="C138" s="442"/>
      <c r="E138" s="388"/>
      <c r="F138" s="388"/>
      <c r="G138" s="388"/>
      <c r="H138" s="388"/>
      <c r="I138" s="388"/>
      <c r="J138" s="388"/>
      <c r="K138" s="388"/>
      <c r="L138" s="388"/>
      <c r="M138" s="172"/>
    </row>
    <row r="139" spans="1:13" s="100" customFormat="1" x14ac:dyDescent="0.25">
      <c r="A139" s="227"/>
      <c r="B139" s="227"/>
      <c r="C139" s="442"/>
      <c r="E139" s="388"/>
      <c r="F139" s="388"/>
      <c r="G139" s="388"/>
      <c r="H139" s="388"/>
      <c r="I139" s="388"/>
      <c r="J139" s="388"/>
      <c r="K139" s="388"/>
      <c r="L139" s="388"/>
      <c r="M139" s="172"/>
    </row>
    <row r="140" spans="1:13" s="100" customFormat="1" x14ac:dyDescent="0.25">
      <c r="A140" s="227"/>
      <c r="B140" s="227"/>
      <c r="C140" s="442"/>
      <c r="E140" s="388"/>
      <c r="F140" s="388"/>
      <c r="G140" s="388"/>
      <c r="H140" s="388"/>
      <c r="I140" s="388"/>
      <c r="J140" s="388"/>
      <c r="K140" s="388"/>
      <c r="L140" s="388"/>
      <c r="M140" s="172"/>
    </row>
    <row r="141" spans="1:13" s="100" customFormat="1" x14ac:dyDescent="0.25">
      <c r="A141" s="227"/>
      <c r="B141" s="227"/>
      <c r="C141" s="442"/>
      <c r="E141" s="388"/>
      <c r="F141" s="388"/>
      <c r="G141" s="388"/>
      <c r="H141" s="388"/>
      <c r="I141" s="388"/>
      <c r="J141" s="388"/>
      <c r="K141" s="388"/>
      <c r="L141" s="388"/>
      <c r="M141" s="172"/>
    </row>
    <row r="142" spans="1:13" s="100" customFormat="1" x14ac:dyDescent="0.25">
      <c r="A142" s="227"/>
      <c r="B142" s="227"/>
      <c r="C142" s="442"/>
      <c r="E142" s="388"/>
      <c r="F142" s="388"/>
      <c r="G142" s="388"/>
      <c r="H142" s="388"/>
      <c r="I142" s="388"/>
      <c r="J142" s="388"/>
      <c r="K142" s="388"/>
      <c r="L142" s="388"/>
      <c r="M142" s="172"/>
    </row>
    <row r="143" spans="1:13" s="100" customFormat="1" x14ac:dyDescent="0.25">
      <c r="A143" s="227"/>
      <c r="B143" s="227"/>
      <c r="C143" s="442"/>
      <c r="E143" s="388"/>
      <c r="F143" s="388"/>
      <c r="G143" s="388"/>
      <c r="H143" s="388"/>
      <c r="I143" s="388"/>
      <c r="J143" s="388"/>
      <c r="K143" s="388"/>
      <c r="L143" s="388"/>
      <c r="M143" s="172"/>
    </row>
    <row r="144" spans="1:13" s="100" customFormat="1" x14ac:dyDescent="0.25">
      <c r="A144" s="227"/>
      <c r="B144" s="227"/>
      <c r="C144" s="442"/>
      <c r="E144" s="388"/>
      <c r="F144" s="388"/>
      <c r="G144" s="388"/>
      <c r="H144" s="388"/>
      <c r="I144" s="388"/>
      <c r="J144" s="388"/>
      <c r="K144" s="388"/>
      <c r="L144" s="388"/>
      <c r="M144" s="172"/>
    </row>
    <row r="145" spans="1:13" s="100" customFormat="1" x14ac:dyDescent="0.25">
      <c r="A145" s="227"/>
      <c r="B145" s="227"/>
      <c r="C145" s="442"/>
      <c r="E145" s="388"/>
      <c r="F145" s="388"/>
      <c r="G145" s="388"/>
      <c r="H145" s="388"/>
      <c r="I145" s="388"/>
      <c r="J145" s="388"/>
      <c r="K145" s="388"/>
      <c r="L145" s="388"/>
      <c r="M145" s="172"/>
    </row>
    <row r="146" spans="1:13" s="100" customFormat="1" x14ac:dyDescent="0.25">
      <c r="A146" s="227"/>
      <c r="B146" s="227"/>
      <c r="C146" s="442"/>
      <c r="E146" s="388"/>
      <c r="F146" s="388"/>
      <c r="G146" s="388"/>
      <c r="H146" s="388"/>
      <c r="I146" s="388"/>
      <c r="J146" s="388"/>
      <c r="K146" s="388"/>
      <c r="L146" s="388"/>
      <c r="M146" s="172"/>
    </row>
    <row r="147" spans="1:13" s="100" customFormat="1" x14ac:dyDescent="0.25">
      <c r="A147" s="227"/>
      <c r="B147" s="227"/>
      <c r="C147" s="442"/>
      <c r="E147" s="388"/>
      <c r="F147" s="388"/>
      <c r="G147" s="388"/>
      <c r="H147" s="388"/>
      <c r="I147" s="388"/>
      <c r="J147" s="388"/>
      <c r="K147" s="388"/>
      <c r="L147" s="388"/>
      <c r="M147" s="172"/>
    </row>
    <row r="148" spans="1:13" s="100" customFormat="1" x14ac:dyDescent="0.25">
      <c r="A148" s="227"/>
      <c r="B148" s="227"/>
      <c r="C148" s="442"/>
      <c r="E148" s="388"/>
      <c r="F148" s="388"/>
      <c r="G148" s="388"/>
      <c r="H148" s="388"/>
      <c r="I148" s="388"/>
      <c r="J148" s="388"/>
      <c r="K148" s="388"/>
      <c r="L148" s="388"/>
      <c r="M148" s="172"/>
    </row>
    <row r="149" spans="1:13" s="100" customFormat="1" x14ac:dyDescent="0.25">
      <c r="A149" s="227"/>
      <c r="B149" s="227"/>
      <c r="C149" s="442"/>
      <c r="E149" s="388"/>
      <c r="F149" s="388"/>
      <c r="G149" s="388"/>
      <c r="H149" s="388"/>
      <c r="I149" s="388"/>
      <c r="J149" s="388"/>
      <c r="K149" s="388"/>
      <c r="L149" s="388"/>
      <c r="M149" s="172"/>
    </row>
    <row r="150" spans="1:13" s="100" customFormat="1" x14ac:dyDescent="0.25">
      <c r="A150" s="227"/>
      <c r="B150" s="227"/>
      <c r="C150" s="442"/>
      <c r="E150" s="388"/>
      <c r="F150" s="388"/>
      <c r="G150" s="388"/>
      <c r="H150" s="388"/>
      <c r="I150" s="388"/>
      <c r="J150" s="388"/>
      <c r="K150" s="388"/>
      <c r="L150" s="388"/>
      <c r="M150" s="172"/>
    </row>
    <row r="151" spans="1:13" s="100" customFormat="1" x14ac:dyDescent="0.25">
      <c r="A151" s="227"/>
      <c r="B151" s="227"/>
      <c r="C151" s="442"/>
      <c r="E151" s="388"/>
      <c r="F151" s="388"/>
      <c r="G151" s="388"/>
      <c r="H151" s="388"/>
      <c r="I151" s="388"/>
      <c r="J151" s="388"/>
      <c r="K151" s="388"/>
      <c r="L151" s="388"/>
      <c r="M151" s="172"/>
    </row>
    <row r="152" spans="1:13" s="100" customFormat="1" x14ac:dyDescent="0.25">
      <c r="A152" s="227"/>
      <c r="B152" s="227"/>
      <c r="C152" s="442"/>
      <c r="E152" s="388"/>
      <c r="F152" s="388"/>
      <c r="G152" s="388"/>
      <c r="H152" s="388"/>
      <c r="I152" s="388"/>
      <c r="J152" s="388"/>
      <c r="K152" s="388"/>
      <c r="L152" s="388"/>
      <c r="M152" s="172"/>
    </row>
    <row r="153" spans="1:13" s="100" customFormat="1" x14ac:dyDescent="0.25">
      <c r="A153" s="227"/>
      <c r="B153" s="227"/>
      <c r="C153" s="442"/>
      <c r="E153" s="388"/>
      <c r="F153" s="388"/>
      <c r="G153" s="388"/>
      <c r="H153" s="388"/>
      <c r="I153" s="388"/>
      <c r="J153" s="388"/>
      <c r="K153" s="388"/>
      <c r="L153" s="388"/>
      <c r="M153" s="172"/>
    </row>
    <row r="154" spans="1:13" s="100" customFormat="1" x14ac:dyDescent="0.25">
      <c r="A154" s="227"/>
      <c r="B154" s="227"/>
      <c r="C154" s="442"/>
      <c r="E154" s="388"/>
      <c r="F154" s="388"/>
      <c r="G154" s="388"/>
      <c r="H154" s="388"/>
      <c r="I154" s="388"/>
      <c r="J154" s="388"/>
      <c r="K154" s="388"/>
      <c r="L154" s="388"/>
      <c r="M154" s="172"/>
    </row>
    <row r="155" spans="1:13" s="100" customFormat="1" x14ac:dyDescent="0.25">
      <c r="A155" s="227"/>
      <c r="B155" s="227"/>
      <c r="C155" s="442"/>
      <c r="E155" s="388"/>
      <c r="F155" s="388"/>
      <c r="G155" s="388"/>
      <c r="H155" s="388"/>
      <c r="I155" s="388"/>
      <c r="J155" s="388"/>
      <c r="K155" s="388"/>
      <c r="L155" s="388"/>
      <c r="M155" s="172"/>
    </row>
    <row r="156" spans="1:13" s="100" customFormat="1" x14ac:dyDescent="0.25">
      <c r="A156" s="227"/>
      <c r="B156" s="227"/>
      <c r="C156" s="442"/>
      <c r="E156" s="388"/>
      <c r="F156" s="388"/>
      <c r="G156" s="388"/>
      <c r="H156" s="388"/>
      <c r="I156" s="388"/>
      <c r="J156" s="388"/>
      <c r="K156" s="388"/>
      <c r="L156" s="388"/>
      <c r="M156" s="172"/>
    </row>
    <row r="157" spans="1:13" s="100" customFormat="1" x14ac:dyDescent="0.25">
      <c r="A157" s="227"/>
      <c r="B157" s="227"/>
      <c r="C157" s="442"/>
      <c r="E157" s="388"/>
      <c r="F157" s="388"/>
      <c r="G157" s="388"/>
      <c r="H157" s="388"/>
      <c r="I157" s="388"/>
      <c r="J157" s="388"/>
      <c r="K157" s="388"/>
      <c r="L157" s="388"/>
      <c r="M157" s="172"/>
    </row>
    <row r="158" spans="1:13" s="100" customFormat="1" x14ac:dyDescent="0.25">
      <c r="A158" s="227"/>
      <c r="B158" s="227"/>
      <c r="C158" s="442"/>
      <c r="E158" s="388"/>
      <c r="F158" s="388"/>
      <c r="G158" s="388"/>
      <c r="H158" s="388"/>
      <c r="I158" s="388"/>
      <c r="J158" s="388"/>
      <c r="K158" s="388"/>
      <c r="L158" s="388"/>
      <c r="M158" s="172"/>
    </row>
    <row r="159" spans="1:13" s="100" customFormat="1" x14ac:dyDescent="0.25">
      <c r="A159" s="227"/>
      <c r="B159" s="227"/>
      <c r="C159" s="442"/>
      <c r="E159" s="388"/>
      <c r="F159" s="388"/>
      <c r="G159" s="388"/>
      <c r="H159" s="388"/>
      <c r="I159" s="388"/>
      <c r="J159" s="388"/>
      <c r="K159" s="388"/>
      <c r="L159" s="388"/>
      <c r="M159" s="172"/>
    </row>
    <row r="160" spans="1:13" s="100" customFormat="1" x14ac:dyDescent="0.25">
      <c r="A160" s="227"/>
      <c r="B160" s="227"/>
      <c r="C160" s="442"/>
      <c r="E160" s="388"/>
      <c r="F160" s="388"/>
      <c r="G160" s="388"/>
      <c r="H160" s="388"/>
      <c r="I160" s="388"/>
      <c r="J160" s="388"/>
      <c r="K160" s="388"/>
      <c r="L160" s="388"/>
      <c r="M160" s="172"/>
    </row>
    <row r="161" spans="1:13" s="100" customFormat="1" x14ac:dyDescent="0.25">
      <c r="A161" s="227"/>
      <c r="B161" s="227"/>
      <c r="C161" s="442"/>
      <c r="E161" s="388"/>
      <c r="F161" s="388"/>
      <c r="G161" s="388"/>
      <c r="H161" s="388"/>
      <c r="I161" s="388"/>
      <c r="J161" s="388"/>
      <c r="K161" s="388"/>
      <c r="L161" s="388"/>
      <c r="M161" s="172"/>
    </row>
    <row r="162" spans="1:13" s="100" customFormat="1" x14ac:dyDescent="0.25">
      <c r="A162" s="227"/>
      <c r="B162" s="227"/>
      <c r="C162" s="442"/>
      <c r="E162" s="388"/>
      <c r="F162" s="388"/>
      <c r="G162" s="388"/>
      <c r="H162" s="388"/>
      <c r="I162" s="388"/>
      <c r="J162" s="388"/>
      <c r="K162" s="388"/>
      <c r="L162" s="388"/>
      <c r="M162" s="172"/>
    </row>
    <row r="163" spans="1:13" s="100" customFormat="1" x14ac:dyDescent="0.25">
      <c r="A163" s="227"/>
      <c r="B163" s="227"/>
      <c r="C163" s="442"/>
      <c r="E163" s="388"/>
      <c r="F163" s="388"/>
      <c r="G163" s="388"/>
      <c r="H163" s="388"/>
      <c r="I163" s="388"/>
      <c r="J163" s="388"/>
      <c r="K163" s="388"/>
      <c r="L163" s="388"/>
      <c r="M163" s="172"/>
    </row>
    <row r="164" spans="1:13" s="100" customFormat="1" x14ac:dyDescent="0.25">
      <c r="A164" s="227"/>
      <c r="B164" s="227"/>
      <c r="C164" s="442"/>
      <c r="E164" s="388"/>
      <c r="F164" s="388"/>
      <c r="G164" s="388"/>
      <c r="H164" s="388"/>
      <c r="I164" s="388"/>
      <c r="J164" s="388"/>
      <c r="K164" s="388"/>
      <c r="L164" s="388"/>
      <c r="M164" s="172"/>
    </row>
    <row r="165" spans="1:13" s="100" customFormat="1" x14ac:dyDescent="0.25">
      <c r="A165" s="227"/>
      <c r="B165" s="227"/>
      <c r="C165" s="442"/>
      <c r="E165" s="388"/>
      <c r="F165" s="388"/>
      <c r="G165" s="388"/>
      <c r="H165" s="388"/>
      <c r="I165" s="388"/>
      <c r="J165" s="388"/>
      <c r="K165" s="388"/>
      <c r="L165" s="388"/>
      <c r="M165" s="172"/>
    </row>
    <row r="166" spans="1:13" s="100" customFormat="1" x14ac:dyDescent="0.25">
      <c r="A166" s="227"/>
      <c r="B166" s="227"/>
      <c r="C166" s="442"/>
      <c r="E166" s="388"/>
      <c r="F166" s="388"/>
      <c r="G166" s="388"/>
      <c r="H166" s="388"/>
      <c r="I166" s="388"/>
      <c r="J166" s="388"/>
      <c r="K166" s="388"/>
      <c r="L166" s="388"/>
      <c r="M166" s="172"/>
    </row>
    <row r="167" spans="1:13" s="100" customFormat="1" x14ac:dyDescent="0.25">
      <c r="A167" s="227"/>
      <c r="B167" s="227"/>
      <c r="C167" s="442"/>
      <c r="E167" s="388"/>
      <c r="F167" s="388"/>
      <c r="G167" s="388"/>
      <c r="H167" s="388"/>
      <c r="I167" s="388"/>
      <c r="J167" s="388"/>
      <c r="K167" s="388"/>
      <c r="L167" s="388"/>
      <c r="M167" s="172"/>
    </row>
    <row r="168" spans="1:13" s="100" customFormat="1" x14ac:dyDescent="0.25">
      <c r="A168" s="227"/>
      <c r="B168" s="227"/>
      <c r="C168" s="442"/>
      <c r="E168" s="388"/>
      <c r="F168" s="388"/>
      <c r="G168" s="388"/>
      <c r="H168" s="388"/>
      <c r="I168" s="388"/>
      <c r="J168" s="388"/>
      <c r="K168" s="388"/>
      <c r="L168" s="388"/>
      <c r="M168" s="172"/>
    </row>
    <row r="169" spans="1:13" s="100" customFormat="1" x14ac:dyDescent="0.25">
      <c r="A169" s="227"/>
      <c r="B169" s="227"/>
      <c r="C169" s="442"/>
      <c r="E169" s="388"/>
      <c r="F169" s="388"/>
      <c r="G169" s="388"/>
      <c r="H169" s="388"/>
      <c r="I169" s="388"/>
      <c r="J169" s="388"/>
      <c r="K169" s="388"/>
      <c r="L169" s="388"/>
      <c r="M169" s="172"/>
    </row>
    <row r="170" spans="1:13" s="100" customFormat="1" x14ac:dyDescent="0.25">
      <c r="A170" s="227"/>
      <c r="B170" s="227"/>
      <c r="C170" s="442"/>
      <c r="E170" s="388"/>
      <c r="F170" s="388"/>
      <c r="G170" s="388"/>
      <c r="H170" s="388"/>
      <c r="I170" s="388"/>
      <c r="J170" s="388"/>
      <c r="K170" s="388"/>
      <c r="L170" s="388"/>
      <c r="M170" s="172"/>
    </row>
    <row r="171" spans="1:13" s="100" customFormat="1" x14ac:dyDescent="0.25">
      <c r="A171" s="227"/>
      <c r="B171" s="227"/>
      <c r="C171" s="442"/>
      <c r="E171" s="388"/>
      <c r="F171" s="388"/>
      <c r="G171" s="388"/>
      <c r="H171" s="388"/>
      <c r="I171" s="388"/>
      <c r="J171" s="388"/>
      <c r="K171" s="388"/>
      <c r="L171" s="388"/>
      <c r="M171" s="172"/>
    </row>
    <row r="172" spans="1:13" s="100" customFormat="1" x14ac:dyDescent="0.25">
      <c r="A172" s="227"/>
      <c r="B172" s="227"/>
      <c r="C172" s="442"/>
      <c r="E172" s="388"/>
      <c r="F172" s="388"/>
      <c r="G172" s="388"/>
      <c r="H172" s="388"/>
      <c r="I172" s="388"/>
      <c r="J172" s="388"/>
      <c r="K172" s="388"/>
      <c r="L172" s="388"/>
      <c r="M172" s="172"/>
    </row>
    <row r="173" spans="1:13" s="100" customFormat="1" x14ac:dyDescent="0.25">
      <c r="A173" s="227"/>
      <c r="B173" s="227"/>
      <c r="C173" s="442"/>
      <c r="E173" s="388"/>
      <c r="F173" s="388"/>
      <c r="G173" s="388"/>
      <c r="H173" s="388"/>
      <c r="I173" s="388"/>
      <c r="J173" s="388"/>
      <c r="K173" s="388"/>
      <c r="L173" s="388"/>
      <c r="M173" s="172"/>
    </row>
    <row r="174" spans="1:13" s="100" customFormat="1" x14ac:dyDescent="0.25">
      <c r="A174" s="227"/>
      <c r="B174" s="227"/>
      <c r="C174" s="442"/>
      <c r="E174" s="388"/>
      <c r="F174" s="388"/>
      <c r="G174" s="388"/>
      <c r="H174" s="388"/>
      <c r="I174" s="388"/>
      <c r="J174" s="388"/>
      <c r="K174" s="388"/>
      <c r="L174" s="388"/>
      <c r="M174" s="172"/>
    </row>
    <row r="175" spans="1:13" s="100" customFormat="1" x14ac:dyDescent="0.25">
      <c r="A175" s="227"/>
      <c r="B175" s="227"/>
      <c r="C175" s="442"/>
      <c r="E175" s="388"/>
      <c r="F175" s="388"/>
      <c r="G175" s="388"/>
      <c r="H175" s="388"/>
      <c r="I175" s="388"/>
      <c r="J175" s="388"/>
      <c r="K175" s="388"/>
      <c r="L175" s="388"/>
      <c r="M175" s="172"/>
    </row>
    <row r="176" spans="1:13" s="100" customFormat="1" x14ac:dyDescent="0.25">
      <c r="A176" s="227"/>
      <c r="B176" s="227"/>
      <c r="C176" s="442"/>
      <c r="E176" s="388"/>
      <c r="F176" s="388"/>
      <c r="G176" s="388"/>
      <c r="H176" s="388"/>
      <c r="I176" s="388"/>
      <c r="J176" s="388"/>
      <c r="K176" s="388"/>
      <c r="L176" s="388"/>
      <c r="M176" s="172"/>
    </row>
    <row r="177" spans="1:13" s="100" customFormat="1" x14ac:dyDescent="0.25">
      <c r="A177" s="227"/>
      <c r="B177" s="227"/>
      <c r="C177" s="442"/>
      <c r="E177" s="388"/>
      <c r="F177" s="388"/>
      <c r="G177" s="388"/>
      <c r="H177" s="388"/>
      <c r="I177" s="388"/>
      <c r="J177" s="388"/>
      <c r="K177" s="388"/>
      <c r="L177" s="388"/>
      <c r="M177" s="172"/>
    </row>
    <row r="178" spans="1:13" s="100" customFormat="1" x14ac:dyDescent="0.25">
      <c r="A178" s="227"/>
      <c r="B178" s="227"/>
      <c r="C178" s="442"/>
      <c r="E178" s="388"/>
      <c r="F178" s="388"/>
      <c r="G178" s="388"/>
      <c r="H178" s="388"/>
      <c r="I178" s="388"/>
      <c r="J178" s="388"/>
      <c r="K178" s="388"/>
      <c r="L178" s="388"/>
      <c r="M178" s="172"/>
    </row>
    <row r="179" spans="1:13" s="100" customFormat="1" x14ac:dyDescent="0.25">
      <c r="A179" s="227"/>
      <c r="B179" s="227"/>
      <c r="C179" s="442"/>
      <c r="E179" s="388"/>
      <c r="F179" s="388"/>
      <c r="G179" s="388"/>
      <c r="H179" s="388"/>
      <c r="I179" s="388"/>
      <c r="J179" s="388"/>
      <c r="K179" s="388"/>
      <c r="L179" s="388"/>
      <c r="M179" s="172"/>
    </row>
    <row r="180" spans="1:13" s="100" customFormat="1" x14ac:dyDescent="0.25">
      <c r="A180" s="227"/>
      <c r="B180" s="227"/>
      <c r="C180" s="442"/>
      <c r="E180" s="388"/>
      <c r="F180" s="388"/>
      <c r="G180" s="388"/>
      <c r="H180" s="388"/>
      <c r="I180" s="388"/>
      <c r="J180" s="388"/>
      <c r="K180" s="388"/>
      <c r="L180" s="388"/>
      <c r="M180" s="172"/>
    </row>
    <row r="181" spans="1:13" s="100" customFormat="1" x14ac:dyDescent="0.25">
      <c r="A181" s="227"/>
      <c r="B181" s="227"/>
      <c r="C181" s="442"/>
      <c r="E181" s="388"/>
      <c r="F181" s="388"/>
      <c r="G181" s="388"/>
      <c r="H181" s="388"/>
      <c r="I181" s="388"/>
      <c r="J181" s="388"/>
      <c r="K181" s="388"/>
      <c r="L181" s="388"/>
      <c r="M181" s="172"/>
    </row>
    <row r="182" spans="1:13" s="100" customFormat="1" x14ac:dyDescent="0.25">
      <c r="A182" s="227"/>
      <c r="B182" s="227"/>
      <c r="C182" s="442"/>
      <c r="E182" s="388"/>
      <c r="F182" s="388"/>
      <c r="G182" s="388"/>
      <c r="H182" s="388"/>
      <c r="I182" s="388"/>
      <c r="J182" s="388"/>
      <c r="K182" s="388"/>
      <c r="L182" s="388"/>
      <c r="M182" s="172"/>
    </row>
    <row r="183" spans="1:13" s="100" customFormat="1" x14ac:dyDescent="0.25">
      <c r="A183" s="227"/>
      <c r="B183" s="227"/>
      <c r="C183" s="442"/>
      <c r="E183" s="388"/>
      <c r="F183" s="388"/>
      <c r="G183" s="388"/>
      <c r="H183" s="388"/>
      <c r="I183" s="388"/>
      <c r="J183" s="388"/>
      <c r="K183" s="388"/>
      <c r="L183" s="388"/>
      <c r="M183" s="172"/>
    </row>
    <row r="184" spans="1:13" s="100" customFormat="1" x14ac:dyDescent="0.25">
      <c r="A184" s="227"/>
      <c r="B184" s="227"/>
      <c r="C184" s="442"/>
      <c r="E184" s="388"/>
      <c r="F184" s="388"/>
      <c r="G184" s="388"/>
      <c r="H184" s="388"/>
      <c r="I184" s="388"/>
      <c r="J184" s="388"/>
      <c r="K184" s="388"/>
      <c r="L184" s="388"/>
      <c r="M184" s="172"/>
    </row>
    <row r="185" spans="1:13" s="100" customFormat="1" x14ac:dyDescent="0.25">
      <c r="A185" s="227"/>
      <c r="B185" s="227"/>
      <c r="C185" s="442"/>
      <c r="E185" s="388"/>
      <c r="F185" s="388"/>
      <c r="G185" s="388"/>
      <c r="H185" s="388"/>
      <c r="I185" s="388"/>
      <c r="J185" s="388"/>
      <c r="K185" s="388"/>
      <c r="L185" s="388"/>
      <c r="M185" s="172"/>
    </row>
    <row r="186" spans="1:13" s="100" customFormat="1" x14ac:dyDescent="0.25">
      <c r="A186" s="227"/>
      <c r="B186" s="227"/>
      <c r="C186" s="442"/>
      <c r="E186" s="388"/>
      <c r="F186" s="388"/>
      <c r="G186" s="388"/>
      <c r="H186" s="388"/>
      <c r="I186" s="388"/>
      <c r="J186" s="388"/>
      <c r="K186" s="388"/>
      <c r="L186" s="388"/>
      <c r="M186" s="172"/>
    </row>
    <row r="187" spans="1:13" s="100" customFormat="1" x14ac:dyDescent="0.25">
      <c r="A187" s="227"/>
      <c r="B187" s="227"/>
      <c r="C187" s="442"/>
      <c r="E187" s="388"/>
      <c r="F187" s="388"/>
      <c r="G187" s="388"/>
      <c r="H187" s="388"/>
      <c r="I187" s="388"/>
      <c r="J187" s="388"/>
      <c r="K187" s="388"/>
      <c r="L187" s="388"/>
      <c r="M187" s="172"/>
    </row>
    <row r="188" spans="1:13" s="100" customFormat="1" x14ac:dyDescent="0.25">
      <c r="A188" s="227"/>
      <c r="B188" s="227"/>
      <c r="C188" s="442"/>
      <c r="E188" s="388"/>
      <c r="F188" s="388"/>
      <c r="G188" s="388"/>
      <c r="H188" s="388"/>
      <c r="I188" s="388"/>
      <c r="J188" s="388"/>
      <c r="K188" s="388"/>
      <c r="L188" s="388"/>
      <c r="M188" s="172"/>
    </row>
    <row r="189" spans="1:13" s="100" customFormat="1" x14ac:dyDescent="0.25">
      <c r="A189" s="227"/>
      <c r="B189" s="227"/>
      <c r="C189" s="442"/>
      <c r="E189" s="388"/>
      <c r="F189" s="388"/>
      <c r="G189" s="388"/>
      <c r="H189" s="388"/>
      <c r="I189" s="388"/>
      <c r="J189" s="388"/>
      <c r="K189" s="388"/>
      <c r="L189" s="388"/>
      <c r="M189" s="172"/>
    </row>
    <row r="190" spans="1:13" s="100" customFormat="1" x14ac:dyDescent="0.25">
      <c r="A190" s="227"/>
      <c r="B190" s="227"/>
      <c r="C190" s="442"/>
      <c r="E190" s="388"/>
      <c r="F190" s="388"/>
      <c r="G190" s="388"/>
      <c r="H190" s="388"/>
      <c r="I190" s="388"/>
      <c r="J190" s="388"/>
      <c r="K190" s="388"/>
      <c r="L190" s="388"/>
      <c r="M190" s="172"/>
    </row>
    <row r="191" spans="1:13" s="100" customFormat="1" x14ac:dyDescent="0.25">
      <c r="A191" s="227"/>
      <c r="B191" s="227"/>
      <c r="C191" s="442"/>
      <c r="E191" s="388"/>
      <c r="F191" s="388"/>
      <c r="G191" s="388"/>
      <c r="H191" s="388"/>
      <c r="I191" s="388"/>
      <c r="J191" s="388"/>
      <c r="K191" s="388"/>
      <c r="L191" s="388"/>
      <c r="M191" s="172"/>
    </row>
    <row r="192" spans="1:13" s="100" customFormat="1" x14ac:dyDescent="0.25">
      <c r="A192" s="227"/>
      <c r="B192" s="227"/>
      <c r="C192" s="442"/>
      <c r="E192" s="388"/>
      <c r="F192" s="388"/>
      <c r="G192" s="388"/>
      <c r="H192" s="388"/>
      <c r="I192" s="388"/>
      <c r="J192" s="388"/>
      <c r="K192" s="388"/>
      <c r="L192" s="388"/>
      <c r="M192" s="172"/>
    </row>
    <row r="193" spans="1:13" s="100" customFormat="1" x14ac:dyDescent="0.25">
      <c r="A193" s="227"/>
      <c r="B193" s="227"/>
      <c r="C193" s="442"/>
      <c r="E193" s="388"/>
      <c r="F193" s="388"/>
      <c r="G193" s="388"/>
      <c r="H193" s="388"/>
      <c r="I193" s="388"/>
      <c r="J193" s="388"/>
      <c r="K193" s="388"/>
      <c r="L193" s="388"/>
      <c r="M193" s="172"/>
    </row>
    <row r="194" spans="1:13" s="100" customFormat="1" x14ac:dyDescent="0.25">
      <c r="A194" s="227"/>
      <c r="B194" s="227"/>
      <c r="C194" s="442"/>
      <c r="E194" s="388"/>
      <c r="F194" s="388"/>
      <c r="G194" s="388"/>
      <c r="H194" s="388"/>
      <c r="I194" s="388"/>
      <c r="J194" s="388"/>
      <c r="K194" s="388"/>
      <c r="L194" s="388"/>
      <c r="M194" s="172"/>
    </row>
    <row r="195" spans="1:13" s="100" customFormat="1" x14ac:dyDescent="0.25">
      <c r="A195" s="227"/>
      <c r="B195" s="227"/>
      <c r="C195" s="442"/>
      <c r="E195" s="388"/>
      <c r="F195" s="388"/>
      <c r="G195" s="388"/>
      <c r="H195" s="388"/>
      <c r="I195" s="388"/>
      <c r="J195" s="388"/>
      <c r="K195" s="388"/>
      <c r="L195" s="388"/>
      <c r="M195" s="172"/>
    </row>
    <row r="196" spans="1:13" s="100" customFormat="1" x14ac:dyDescent="0.25">
      <c r="A196" s="227"/>
      <c r="B196" s="227"/>
      <c r="C196" s="442"/>
      <c r="E196" s="388"/>
      <c r="F196" s="388"/>
      <c r="G196" s="388"/>
      <c r="H196" s="388"/>
      <c r="I196" s="388"/>
      <c r="J196" s="388"/>
      <c r="K196" s="388"/>
      <c r="L196" s="388"/>
      <c r="M196" s="172"/>
    </row>
    <row r="197" spans="1:13" s="100" customFormat="1" x14ac:dyDescent="0.25">
      <c r="A197" s="227"/>
      <c r="B197" s="227"/>
      <c r="C197" s="442"/>
      <c r="E197" s="388"/>
      <c r="F197" s="388"/>
      <c r="G197" s="388"/>
      <c r="H197" s="388"/>
      <c r="I197" s="388"/>
      <c r="J197" s="388"/>
      <c r="K197" s="388"/>
      <c r="L197" s="388"/>
      <c r="M197" s="172"/>
    </row>
    <row r="198" spans="1:13" s="100" customFormat="1" x14ac:dyDescent="0.25">
      <c r="A198" s="227"/>
      <c r="B198" s="227"/>
      <c r="C198" s="442"/>
      <c r="E198" s="388"/>
      <c r="F198" s="388"/>
      <c r="G198" s="388"/>
      <c r="H198" s="388"/>
      <c r="I198" s="388"/>
      <c r="J198" s="388"/>
      <c r="K198" s="388"/>
      <c r="L198" s="388"/>
      <c r="M198" s="172"/>
    </row>
    <row r="199" spans="1:13" s="100" customFormat="1" x14ac:dyDescent="0.25">
      <c r="A199" s="227"/>
      <c r="B199" s="227"/>
      <c r="C199" s="442"/>
      <c r="E199" s="388"/>
      <c r="F199" s="388"/>
      <c r="G199" s="388"/>
      <c r="H199" s="388"/>
      <c r="I199" s="388"/>
      <c r="J199" s="388"/>
      <c r="K199" s="388"/>
      <c r="L199" s="388"/>
      <c r="M199" s="172"/>
    </row>
    <row r="200" spans="1:13" s="100" customFormat="1" x14ac:dyDescent="0.25">
      <c r="A200" s="227"/>
      <c r="B200" s="227"/>
      <c r="C200" s="442"/>
      <c r="E200" s="388"/>
      <c r="F200" s="388"/>
      <c r="G200" s="388"/>
      <c r="H200" s="388"/>
      <c r="I200" s="388"/>
      <c r="J200" s="388"/>
      <c r="K200" s="388"/>
      <c r="L200" s="388"/>
      <c r="M200" s="172"/>
    </row>
    <row r="201" spans="1:13" s="100" customFormat="1" x14ac:dyDescent="0.25">
      <c r="A201" s="227"/>
      <c r="B201" s="227"/>
      <c r="C201" s="442"/>
      <c r="E201" s="388"/>
      <c r="F201" s="388"/>
      <c r="G201" s="388"/>
      <c r="H201" s="388"/>
      <c r="I201" s="388"/>
      <c r="J201" s="388"/>
      <c r="K201" s="388"/>
      <c r="L201" s="388"/>
      <c r="M201" s="172"/>
    </row>
    <row r="202" spans="1:13" s="100" customFormat="1" x14ac:dyDescent="0.25">
      <c r="A202" s="227"/>
      <c r="B202" s="227"/>
      <c r="C202" s="442"/>
      <c r="E202" s="388"/>
      <c r="F202" s="388"/>
      <c r="G202" s="388"/>
      <c r="H202" s="388"/>
      <c r="I202" s="388"/>
      <c r="J202" s="388"/>
      <c r="K202" s="388"/>
      <c r="L202" s="388"/>
      <c r="M202" s="172"/>
    </row>
    <row r="203" spans="1:13" s="100" customFormat="1" x14ac:dyDescent="0.25">
      <c r="A203" s="227"/>
      <c r="B203" s="227"/>
      <c r="C203" s="442"/>
      <c r="E203" s="388"/>
      <c r="F203" s="388"/>
      <c r="G203" s="388"/>
      <c r="H203" s="388"/>
      <c r="I203" s="388"/>
      <c r="J203" s="388"/>
      <c r="K203" s="388"/>
      <c r="L203" s="388"/>
      <c r="M203" s="172"/>
    </row>
    <row r="204" spans="1:13" s="100" customFormat="1" x14ac:dyDescent="0.25">
      <c r="A204" s="227"/>
      <c r="B204" s="227"/>
      <c r="C204" s="442"/>
      <c r="E204" s="388"/>
      <c r="F204" s="388"/>
      <c r="G204" s="388"/>
      <c r="H204" s="388"/>
      <c r="I204" s="388"/>
      <c r="J204" s="388"/>
      <c r="K204" s="388"/>
      <c r="L204" s="388"/>
      <c r="M204" s="172"/>
    </row>
    <row r="205" spans="1:13" s="100" customFormat="1" x14ac:dyDescent="0.25">
      <c r="A205" s="227"/>
      <c r="B205" s="227"/>
      <c r="C205" s="442"/>
      <c r="E205" s="388"/>
      <c r="F205" s="388"/>
      <c r="G205" s="388"/>
      <c r="H205" s="388"/>
      <c r="I205" s="388"/>
      <c r="J205" s="388"/>
      <c r="K205" s="388"/>
      <c r="L205" s="388"/>
      <c r="M205" s="172"/>
    </row>
    <row r="206" spans="1:13" s="100" customFormat="1" x14ac:dyDescent="0.25">
      <c r="A206" s="227"/>
      <c r="B206" s="227"/>
      <c r="C206" s="442"/>
      <c r="E206" s="388"/>
      <c r="F206" s="388"/>
      <c r="G206" s="388"/>
      <c r="H206" s="388"/>
      <c r="I206" s="388"/>
      <c r="J206" s="388"/>
      <c r="K206" s="388"/>
      <c r="L206" s="388"/>
      <c r="M206" s="172"/>
    </row>
    <row r="207" spans="1:13" s="100" customFormat="1" x14ac:dyDescent="0.25">
      <c r="A207" s="227"/>
      <c r="B207" s="227"/>
      <c r="C207" s="442"/>
      <c r="E207" s="388"/>
      <c r="F207" s="388"/>
      <c r="G207" s="388"/>
      <c r="H207" s="388"/>
      <c r="I207" s="388"/>
      <c r="J207" s="388"/>
      <c r="K207" s="388"/>
      <c r="L207" s="388"/>
      <c r="M207" s="172"/>
    </row>
    <row r="208" spans="1:13" s="100" customFormat="1" x14ac:dyDescent="0.25">
      <c r="A208" s="227"/>
      <c r="B208" s="227"/>
      <c r="C208" s="442"/>
      <c r="E208" s="388"/>
      <c r="F208" s="388"/>
      <c r="G208" s="388"/>
      <c r="H208" s="388"/>
      <c r="I208" s="388"/>
      <c r="J208" s="388"/>
      <c r="K208" s="388"/>
      <c r="L208" s="388"/>
      <c r="M208" s="172"/>
    </row>
    <row r="209" spans="1:13" s="100" customFormat="1" x14ac:dyDescent="0.25">
      <c r="A209" s="227"/>
      <c r="B209" s="227"/>
      <c r="C209" s="442"/>
      <c r="E209" s="388"/>
      <c r="F209" s="388"/>
      <c r="G209" s="388"/>
      <c r="H209" s="388"/>
      <c r="I209" s="388"/>
      <c r="J209" s="388"/>
      <c r="K209" s="388"/>
      <c r="L209" s="388"/>
      <c r="M209" s="172"/>
    </row>
    <row r="210" spans="1:13" s="100" customFormat="1" x14ac:dyDescent="0.25">
      <c r="A210" s="227"/>
      <c r="B210" s="227"/>
      <c r="C210" s="442"/>
      <c r="E210" s="388"/>
      <c r="F210" s="388"/>
      <c r="G210" s="388"/>
      <c r="H210" s="388"/>
      <c r="I210" s="388"/>
      <c r="J210" s="388"/>
      <c r="K210" s="388"/>
      <c r="L210" s="388"/>
      <c r="M210" s="172"/>
    </row>
    <row r="211" spans="1:13" s="100" customFormat="1" x14ac:dyDescent="0.25">
      <c r="A211" s="227"/>
      <c r="B211" s="227"/>
      <c r="C211" s="442"/>
      <c r="E211" s="388"/>
      <c r="F211" s="388"/>
      <c r="G211" s="388"/>
      <c r="H211" s="388"/>
      <c r="I211" s="388"/>
      <c r="J211" s="388"/>
      <c r="K211" s="388"/>
      <c r="L211" s="388"/>
      <c r="M211" s="172"/>
    </row>
    <row r="212" spans="1:13" s="100" customFormat="1" x14ac:dyDescent="0.25">
      <c r="A212" s="227"/>
      <c r="B212" s="227"/>
      <c r="C212" s="442"/>
      <c r="E212" s="388"/>
      <c r="F212" s="388"/>
      <c r="G212" s="388"/>
      <c r="H212" s="388"/>
      <c r="I212" s="388"/>
      <c r="J212" s="388"/>
      <c r="K212" s="388"/>
      <c r="L212" s="388"/>
      <c r="M212" s="172"/>
    </row>
    <row r="213" spans="1:13" s="100" customFormat="1" x14ac:dyDescent="0.25">
      <c r="A213" s="227"/>
      <c r="B213" s="227"/>
      <c r="C213" s="442"/>
      <c r="E213" s="388"/>
      <c r="F213" s="388"/>
      <c r="G213" s="388"/>
      <c r="H213" s="388"/>
      <c r="I213" s="388"/>
      <c r="J213" s="388"/>
      <c r="K213" s="388"/>
      <c r="L213" s="388"/>
      <c r="M213" s="172"/>
    </row>
    <row r="214" spans="1:13" s="100" customFormat="1" x14ac:dyDescent="0.25">
      <c r="A214" s="227"/>
      <c r="B214" s="227"/>
      <c r="C214" s="442"/>
      <c r="E214" s="388"/>
      <c r="F214" s="388"/>
      <c r="G214" s="388"/>
      <c r="H214" s="388"/>
      <c r="I214" s="388"/>
      <c r="J214" s="388"/>
      <c r="K214" s="388"/>
      <c r="L214" s="388"/>
      <c r="M214" s="172"/>
    </row>
    <row r="215" spans="1:13" s="100" customFormat="1" x14ac:dyDescent="0.25">
      <c r="A215" s="227"/>
      <c r="B215" s="227"/>
      <c r="C215" s="442"/>
      <c r="E215" s="388"/>
      <c r="F215" s="388"/>
      <c r="G215" s="388"/>
      <c r="H215" s="388"/>
      <c r="I215" s="388"/>
      <c r="J215" s="388"/>
      <c r="K215" s="388"/>
      <c r="L215" s="388"/>
      <c r="M215" s="172"/>
    </row>
    <row r="216" spans="1:13" s="100" customFormat="1" x14ac:dyDescent="0.25">
      <c r="A216" s="227"/>
      <c r="B216" s="227"/>
      <c r="C216" s="442"/>
      <c r="E216" s="388"/>
      <c r="F216" s="388"/>
      <c r="G216" s="388"/>
      <c r="H216" s="388"/>
      <c r="I216" s="388"/>
      <c r="J216" s="388"/>
      <c r="K216" s="388"/>
      <c r="L216" s="388"/>
      <c r="M216" s="172"/>
    </row>
    <row r="217" spans="1:13" s="100" customFormat="1" x14ac:dyDescent="0.25">
      <c r="A217" s="227"/>
      <c r="B217" s="227"/>
      <c r="C217" s="442"/>
      <c r="E217" s="388"/>
      <c r="F217" s="388"/>
      <c r="G217" s="388"/>
      <c r="H217" s="388"/>
      <c r="I217" s="388"/>
      <c r="J217" s="388"/>
      <c r="K217" s="388"/>
      <c r="L217" s="388"/>
      <c r="M217" s="172"/>
    </row>
    <row r="218" spans="1:13" s="100" customFormat="1" x14ac:dyDescent="0.25">
      <c r="A218" s="227"/>
      <c r="B218" s="227"/>
      <c r="C218" s="442"/>
      <c r="E218" s="388"/>
      <c r="F218" s="388"/>
      <c r="G218" s="388"/>
      <c r="H218" s="388"/>
      <c r="I218" s="388"/>
      <c r="J218" s="388"/>
      <c r="K218" s="388"/>
      <c r="L218" s="388"/>
      <c r="M218" s="172"/>
    </row>
    <row r="219" spans="1:13" s="100" customFormat="1" x14ac:dyDescent="0.25">
      <c r="A219" s="227"/>
      <c r="B219" s="227"/>
      <c r="C219" s="442"/>
      <c r="E219" s="388"/>
      <c r="F219" s="388"/>
      <c r="G219" s="388"/>
      <c r="H219" s="388"/>
      <c r="I219" s="388"/>
      <c r="J219" s="388"/>
      <c r="K219" s="388"/>
      <c r="L219" s="388"/>
      <c r="M219" s="172"/>
    </row>
    <row r="220" spans="1:13" s="100" customFormat="1" x14ac:dyDescent="0.25">
      <c r="A220" s="227"/>
      <c r="B220" s="227"/>
      <c r="C220" s="442"/>
      <c r="E220" s="388"/>
      <c r="F220" s="388"/>
      <c r="G220" s="388"/>
      <c r="H220" s="388"/>
      <c r="I220" s="388"/>
      <c r="J220" s="388"/>
      <c r="K220" s="388"/>
      <c r="L220" s="388"/>
      <c r="M220" s="172"/>
    </row>
    <row r="221" spans="1:13" s="100" customFormat="1" x14ac:dyDescent="0.25">
      <c r="A221" s="227"/>
      <c r="B221" s="227"/>
      <c r="C221" s="442"/>
      <c r="E221" s="388"/>
      <c r="F221" s="388"/>
      <c r="G221" s="388"/>
      <c r="H221" s="388"/>
      <c r="I221" s="388"/>
      <c r="J221" s="388"/>
      <c r="K221" s="388"/>
      <c r="L221" s="388"/>
      <c r="M221" s="172"/>
    </row>
    <row r="222" spans="1:13" s="100" customFormat="1" x14ac:dyDescent="0.25">
      <c r="A222" s="227"/>
      <c r="B222" s="227"/>
      <c r="C222" s="442"/>
      <c r="E222" s="388"/>
      <c r="F222" s="388"/>
      <c r="G222" s="388"/>
      <c r="H222" s="388"/>
      <c r="I222" s="388"/>
      <c r="J222" s="388"/>
      <c r="K222" s="388"/>
      <c r="L222" s="388"/>
      <c r="M222" s="172"/>
    </row>
    <row r="223" spans="1:13" s="100" customFormat="1" x14ac:dyDescent="0.25">
      <c r="A223" s="227"/>
      <c r="B223" s="227"/>
      <c r="C223" s="442"/>
      <c r="E223" s="388"/>
      <c r="F223" s="388"/>
      <c r="G223" s="388"/>
      <c r="H223" s="388"/>
      <c r="I223" s="388"/>
      <c r="J223" s="388"/>
      <c r="K223" s="388"/>
      <c r="L223" s="388"/>
      <c r="M223" s="172"/>
    </row>
    <row r="224" spans="1:13" s="100" customFormat="1" x14ac:dyDescent="0.25">
      <c r="A224" s="227"/>
      <c r="B224" s="227"/>
      <c r="C224" s="442"/>
      <c r="E224" s="388"/>
      <c r="F224" s="388"/>
      <c r="G224" s="388"/>
      <c r="H224" s="388"/>
      <c r="I224" s="388"/>
      <c r="J224" s="388"/>
      <c r="K224" s="388"/>
      <c r="L224" s="388"/>
      <c r="M224" s="172"/>
    </row>
    <row r="225" spans="1:13" s="100" customFormat="1" x14ac:dyDescent="0.25">
      <c r="A225" s="227"/>
      <c r="B225" s="227"/>
      <c r="C225" s="442"/>
      <c r="E225" s="388"/>
      <c r="F225" s="388"/>
      <c r="G225" s="388"/>
      <c r="H225" s="388"/>
      <c r="I225" s="388"/>
      <c r="J225" s="388"/>
      <c r="K225" s="388"/>
      <c r="L225" s="388"/>
      <c r="M225" s="172"/>
    </row>
    <row r="226" spans="1:13" s="100" customFormat="1" x14ac:dyDescent="0.25">
      <c r="A226" s="227"/>
      <c r="B226" s="227"/>
      <c r="C226" s="442"/>
      <c r="E226" s="388"/>
      <c r="F226" s="388"/>
      <c r="G226" s="388"/>
      <c r="H226" s="388"/>
      <c r="I226" s="388"/>
      <c r="J226" s="388"/>
      <c r="K226" s="388"/>
      <c r="L226" s="388"/>
      <c r="M226" s="172"/>
    </row>
    <row r="227" spans="1:13" s="100" customFormat="1" x14ac:dyDescent="0.25">
      <c r="A227" s="227"/>
      <c r="B227" s="227"/>
      <c r="C227" s="442"/>
      <c r="E227" s="388"/>
      <c r="F227" s="388"/>
      <c r="G227" s="388"/>
      <c r="H227" s="388"/>
      <c r="I227" s="388"/>
      <c r="J227" s="388"/>
      <c r="K227" s="388"/>
      <c r="L227" s="388"/>
      <c r="M227" s="172"/>
    </row>
    <row r="228" spans="1:13" s="100" customFormat="1" x14ac:dyDescent="0.25">
      <c r="A228" s="227"/>
      <c r="B228" s="227"/>
      <c r="C228" s="442"/>
      <c r="E228" s="388"/>
      <c r="F228" s="388"/>
      <c r="G228" s="388"/>
      <c r="H228" s="388"/>
      <c r="I228" s="388"/>
      <c r="J228" s="388"/>
      <c r="K228" s="388"/>
      <c r="L228" s="388"/>
      <c r="M228" s="172"/>
    </row>
    <row r="229" spans="1:13" s="100" customFormat="1" x14ac:dyDescent="0.25">
      <c r="A229" s="227"/>
      <c r="B229" s="227"/>
      <c r="C229" s="442"/>
      <c r="E229" s="388"/>
      <c r="F229" s="388"/>
      <c r="G229" s="388"/>
      <c r="H229" s="388"/>
      <c r="I229" s="388"/>
      <c r="J229" s="388"/>
      <c r="K229" s="388"/>
      <c r="L229" s="388"/>
      <c r="M229" s="172"/>
    </row>
    <row r="230" spans="1:13" s="100" customFormat="1" x14ac:dyDescent="0.25">
      <c r="A230" s="227"/>
      <c r="B230" s="227"/>
      <c r="C230" s="442"/>
      <c r="E230" s="388"/>
      <c r="F230" s="388"/>
      <c r="G230" s="388"/>
      <c r="H230" s="388"/>
      <c r="I230" s="388"/>
      <c r="J230" s="388"/>
      <c r="K230" s="388"/>
      <c r="L230" s="388"/>
      <c r="M230" s="172"/>
    </row>
    <row r="231" spans="1:13" s="100" customFormat="1" x14ac:dyDescent="0.25">
      <c r="A231" s="227"/>
      <c r="B231" s="227"/>
      <c r="C231" s="442"/>
      <c r="E231" s="388"/>
      <c r="F231" s="388"/>
      <c r="G231" s="388"/>
      <c r="H231" s="388"/>
      <c r="I231" s="388"/>
      <c r="J231" s="388"/>
      <c r="K231" s="388"/>
      <c r="L231" s="388"/>
      <c r="M231" s="172"/>
    </row>
    <row r="232" spans="1:13" s="100" customFormat="1" x14ac:dyDescent="0.25">
      <c r="A232" s="227"/>
      <c r="B232" s="227"/>
      <c r="C232" s="442"/>
      <c r="E232" s="388"/>
      <c r="F232" s="388"/>
      <c r="G232" s="388"/>
      <c r="H232" s="388"/>
      <c r="I232" s="388"/>
      <c r="J232" s="388"/>
      <c r="K232" s="388"/>
      <c r="L232" s="388"/>
      <c r="M232" s="172"/>
    </row>
    <row r="233" spans="1:13" s="100" customFormat="1" x14ac:dyDescent="0.25">
      <c r="A233" s="227"/>
      <c r="B233" s="227"/>
      <c r="C233" s="442"/>
      <c r="E233" s="388"/>
      <c r="F233" s="388"/>
      <c r="G233" s="388"/>
      <c r="H233" s="388"/>
      <c r="I233" s="388"/>
      <c r="J233" s="388"/>
      <c r="K233" s="388"/>
      <c r="L233" s="388"/>
      <c r="M233" s="172"/>
    </row>
    <row r="234" spans="1:13" s="100" customFormat="1" x14ac:dyDescent="0.25">
      <c r="A234" s="227"/>
      <c r="B234" s="227"/>
      <c r="C234" s="442"/>
      <c r="E234" s="388"/>
      <c r="F234" s="388"/>
      <c r="G234" s="388"/>
      <c r="H234" s="388"/>
      <c r="I234" s="388"/>
      <c r="J234" s="388"/>
      <c r="K234" s="388"/>
      <c r="L234" s="388"/>
      <c r="M234" s="172"/>
    </row>
    <row r="235" spans="1:13" s="100" customFormat="1" x14ac:dyDescent="0.25">
      <c r="A235" s="227"/>
      <c r="B235" s="227"/>
      <c r="C235" s="442"/>
      <c r="E235" s="388"/>
      <c r="F235" s="388"/>
      <c r="G235" s="388"/>
      <c r="H235" s="388"/>
      <c r="I235" s="388"/>
      <c r="J235" s="388"/>
      <c r="K235" s="388"/>
      <c r="L235" s="388"/>
      <c r="M235" s="172"/>
    </row>
    <row r="236" spans="1:13" s="100" customFormat="1" x14ac:dyDescent="0.25">
      <c r="A236" s="227"/>
      <c r="B236" s="227"/>
      <c r="C236" s="442"/>
      <c r="E236" s="388"/>
      <c r="F236" s="388"/>
      <c r="G236" s="388"/>
      <c r="H236" s="388"/>
      <c r="I236" s="388"/>
      <c r="J236" s="388"/>
      <c r="K236" s="388"/>
      <c r="L236" s="388"/>
      <c r="M236" s="172"/>
    </row>
    <row r="237" spans="1:13" s="100" customFormat="1" x14ac:dyDescent="0.25">
      <c r="A237" s="227"/>
      <c r="B237" s="227"/>
      <c r="C237" s="442"/>
      <c r="E237" s="388"/>
      <c r="F237" s="388"/>
      <c r="G237" s="388"/>
      <c r="H237" s="388"/>
      <c r="I237" s="388"/>
      <c r="J237" s="388"/>
      <c r="K237" s="388"/>
      <c r="L237" s="388"/>
      <c r="M237" s="172"/>
    </row>
    <row r="238" spans="1:13" s="100" customFormat="1" x14ac:dyDescent="0.25">
      <c r="A238" s="227"/>
      <c r="B238" s="227"/>
      <c r="C238" s="442"/>
      <c r="E238" s="388"/>
      <c r="F238" s="388"/>
      <c r="G238" s="388"/>
      <c r="H238" s="388"/>
      <c r="I238" s="388"/>
      <c r="J238" s="388"/>
      <c r="K238" s="388"/>
      <c r="L238" s="388"/>
      <c r="M238" s="172"/>
    </row>
    <row r="239" spans="1:13" s="100" customFormat="1" x14ac:dyDescent="0.25">
      <c r="A239" s="227"/>
      <c r="B239" s="227"/>
      <c r="C239" s="442"/>
      <c r="E239" s="388"/>
      <c r="F239" s="388"/>
      <c r="G239" s="388"/>
      <c r="H239" s="388"/>
      <c r="I239" s="388"/>
      <c r="J239" s="388"/>
      <c r="K239" s="388"/>
      <c r="L239" s="388"/>
      <c r="M239" s="172"/>
    </row>
    <row r="240" spans="1:13" s="100" customFormat="1" x14ac:dyDescent="0.25">
      <c r="A240" s="227"/>
      <c r="B240" s="227"/>
      <c r="C240" s="442"/>
      <c r="E240" s="388"/>
      <c r="F240" s="388"/>
      <c r="G240" s="388"/>
      <c r="H240" s="388"/>
      <c r="I240" s="388"/>
      <c r="J240" s="388"/>
      <c r="K240" s="388"/>
      <c r="L240" s="388"/>
      <c r="M240" s="172"/>
    </row>
    <row r="241" spans="1:13" s="100" customFormat="1" x14ac:dyDescent="0.25">
      <c r="A241" s="227"/>
      <c r="B241" s="227"/>
      <c r="C241" s="442"/>
      <c r="E241" s="388"/>
      <c r="F241" s="388"/>
      <c r="G241" s="388"/>
      <c r="H241" s="388"/>
      <c r="I241" s="388"/>
      <c r="J241" s="388"/>
      <c r="K241" s="388"/>
      <c r="L241" s="388"/>
      <c r="M241" s="172"/>
    </row>
    <row r="242" spans="1:13" s="100" customFormat="1" x14ac:dyDescent="0.25">
      <c r="A242" s="227"/>
      <c r="B242" s="227"/>
      <c r="C242" s="442"/>
      <c r="E242" s="388"/>
      <c r="F242" s="388"/>
      <c r="G242" s="388"/>
      <c r="H242" s="388"/>
      <c r="I242" s="388"/>
      <c r="J242" s="388"/>
      <c r="K242" s="388"/>
      <c r="L242" s="388"/>
      <c r="M242" s="172"/>
    </row>
    <row r="243" spans="1:13" s="100" customFormat="1" x14ac:dyDescent="0.25">
      <c r="A243" s="227"/>
      <c r="B243" s="227"/>
      <c r="C243" s="442"/>
      <c r="E243" s="388"/>
      <c r="F243" s="388"/>
      <c r="G243" s="388"/>
      <c r="H243" s="388"/>
      <c r="I243" s="388"/>
      <c r="J243" s="388"/>
      <c r="K243" s="388"/>
      <c r="L243" s="388"/>
      <c r="M243" s="172"/>
    </row>
    <row r="244" spans="1:13" s="100" customFormat="1" x14ac:dyDescent="0.25">
      <c r="A244" s="227"/>
      <c r="B244" s="227"/>
      <c r="C244" s="442"/>
      <c r="E244" s="388"/>
      <c r="F244" s="388"/>
      <c r="G244" s="388"/>
      <c r="H244" s="388"/>
      <c r="I244" s="388"/>
      <c r="J244" s="388"/>
      <c r="K244" s="388"/>
      <c r="L244" s="388"/>
      <c r="M244" s="172"/>
    </row>
    <row r="245" spans="1:13" s="100" customFormat="1" x14ac:dyDescent="0.25">
      <c r="A245" s="227"/>
      <c r="B245" s="227"/>
      <c r="C245" s="442"/>
      <c r="E245" s="388"/>
      <c r="F245" s="388"/>
      <c r="G245" s="388"/>
      <c r="H245" s="388"/>
      <c r="I245" s="388"/>
      <c r="J245" s="388"/>
      <c r="K245" s="388"/>
      <c r="L245" s="388"/>
      <c r="M245" s="172"/>
    </row>
    <row r="246" spans="1:13" s="100" customFormat="1" x14ac:dyDescent="0.25">
      <c r="A246" s="227"/>
      <c r="B246" s="227"/>
      <c r="C246" s="442"/>
      <c r="E246" s="388"/>
      <c r="F246" s="388"/>
      <c r="G246" s="388"/>
      <c r="H246" s="388"/>
      <c r="I246" s="388"/>
      <c r="J246" s="388"/>
      <c r="K246" s="388"/>
      <c r="L246" s="388"/>
      <c r="M246" s="172"/>
    </row>
    <row r="247" spans="1:13" s="100" customFormat="1" x14ac:dyDescent="0.25">
      <c r="A247" s="227"/>
      <c r="B247" s="227"/>
      <c r="C247" s="442"/>
      <c r="E247" s="388"/>
      <c r="F247" s="388"/>
      <c r="G247" s="388"/>
      <c r="H247" s="388"/>
      <c r="I247" s="388"/>
      <c r="J247" s="388"/>
      <c r="K247" s="388"/>
      <c r="L247" s="388"/>
      <c r="M247" s="172"/>
    </row>
    <row r="248" spans="1:13" s="100" customFormat="1" x14ac:dyDescent="0.25">
      <c r="A248" s="227"/>
      <c r="B248" s="227"/>
      <c r="C248" s="442"/>
      <c r="E248" s="388"/>
      <c r="F248" s="388"/>
      <c r="G248" s="388"/>
      <c r="H248" s="388"/>
      <c r="I248" s="388"/>
      <c r="J248" s="388"/>
      <c r="K248" s="388"/>
      <c r="L248" s="388"/>
      <c r="M248" s="172"/>
    </row>
    <row r="249" spans="1:13" s="100" customFormat="1" x14ac:dyDescent="0.25">
      <c r="A249" s="227"/>
      <c r="B249" s="227"/>
      <c r="C249" s="442"/>
      <c r="E249" s="388"/>
      <c r="F249" s="388"/>
      <c r="G249" s="388"/>
      <c r="H249" s="388"/>
      <c r="I249" s="388"/>
      <c r="J249" s="388"/>
      <c r="K249" s="388"/>
      <c r="L249" s="388"/>
      <c r="M249" s="172"/>
    </row>
    <row r="250" spans="1:13" s="100" customFormat="1" x14ac:dyDescent="0.25">
      <c r="A250" s="227"/>
      <c r="B250" s="227"/>
      <c r="C250" s="442"/>
      <c r="E250" s="388"/>
      <c r="F250" s="388"/>
      <c r="G250" s="388"/>
      <c r="H250" s="388"/>
      <c r="I250" s="388"/>
      <c r="J250" s="388"/>
      <c r="K250" s="388"/>
      <c r="L250" s="388"/>
      <c r="M250" s="172"/>
    </row>
    <row r="251" spans="1:13" s="100" customFormat="1" x14ac:dyDescent="0.25">
      <c r="A251" s="227"/>
      <c r="B251" s="227"/>
      <c r="C251" s="442"/>
      <c r="E251" s="388"/>
      <c r="F251" s="388"/>
      <c r="G251" s="388"/>
      <c r="H251" s="388"/>
      <c r="I251" s="388"/>
      <c r="J251" s="388"/>
      <c r="K251" s="388"/>
      <c r="L251" s="388"/>
      <c r="M251" s="172"/>
    </row>
    <row r="252" spans="1:13" s="100" customFormat="1" x14ac:dyDescent="0.25">
      <c r="A252" s="227"/>
      <c r="B252" s="227"/>
      <c r="C252" s="442"/>
      <c r="E252" s="388"/>
      <c r="F252" s="388"/>
      <c r="G252" s="388"/>
      <c r="H252" s="388"/>
      <c r="I252" s="388"/>
      <c r="J252" s="388"/>
      <c r="K252" s="388"/>
      <c r="L252" s="388"/>
      <c r="M252" s="172"/>
    </row>
    <row r="253" spans="1:13" s="100" customFormat="1" x14ac:dyDescent="0.25">
      <c r="A253" s="227"/>
      <c r="B253" s="227"/>
      <c r="C253" s="442"/>
      <c r="E253" s="388"/>
      <c r="F253" s="388"/>
      <c r="G253" s="388"/>
      <c r="H253" s="388"/>
      <c r="I253" s="388"/>
      <c r="J253" s="388"/>
      <c r="K253" s="388"/>
      <c r="L253" s="388"/>
      <c r="M253" s="172"/>
    </row>
    <row r="254" spans="1:13" s="100" customFormat="1" x14ac:dyDescent="0.25">
      <c r="A254" s="227"/>
      <c r="B254" s="227"/>
      <c r="C254" s="442"/>
      <c r="E254" s="388"/>
      <c r="F254" s="388"/>
      <c r="G254" s="388"/>
      <c r="H254" s="388"/>
      <c r="I254" s="388"/>
      <c r="J254" s="388"/>
      <c r="K254" s="388"/>
      <c r="L254" s="388"/>
      <c r="M254" s="172"/>
    </row>
    <row r="255" spans="1:13" s="100" customFormat="1" x14ac:dyDescent="0.25">
      <c r="A255" s="227"/>
      <c r="B255" s="227"/>
      <c r="C255" s="442"/>
      <c r="E255" s="388"/>
      <c r="F255" s="388"/>
      <c r="G255" s="388"/>
      <c r="H255" s="388"/>
      <c r="I255" s="388"/>
      <c r="J255" s="388"/>
      <c r="K255" s="388"/>
      <c r="L255" s="388"/>
      <c r="M255" s="172"/>
    </row>
    <row r="256" spans="1:13" s="100" customFormat="1" x14ac:dyDescent="0.25">
      <c r="A256" s="227"/>
      <c r="B256" s="227"/>
      <c r="C256" s="442"/>
      <c r="E256" s="388"/>
      <c r="F256" s="388"/>
      <c r="G256" s="388"/>
      <c r="H256" s="388"/>
      <c r="I256" s="388"/>
      <c r="J256" s="388"/>
      <c r="K256" s="388"/>
      <c r="L256" s="388"/>
      <c r="M256" s="172"/>
    </row>
    <row r="257" spans="1:13" s="100" customFormat="1" x14ac:dyDescent="0.25">
      <c r="A257" s="227"/>
      <c r="B257" s="227"/>
      <c r="C257" s="442"/>
      <c r="E257" s="388"/>
      <c r="F257" s="388"/>
      <c r="G257" s="388"/>
      <c r="H257" s="388"/>
      <c r="I257" s="388"/>
      <c r="J257" s="388"/>
      <c r="K257" s="388"/>
      <c r="L257" s="388"/>
      <c r="M257" s="172"/>
    </row>
    <row r="258" spans="1:13" s="100" customFormat="1" x14ac:dyDescent="0.25">
      <c r="A258" s="227"/>
      <c r="B258" s="227"/>
      <c r="C258" s="442"/>
      <c r="E258" s="388"/>
      <c r="F258" s="388"/>
      <c r="G258" s="388"/>
      <c r="H258" s="388"/>
      <c r="I258" s="388"/>
      <c r="J258" s="388"/>
      <c r="K258" s="388"/>
      <c r="L258" s="388"/>
      <c r="M258" s="172"/>
    </row>
    <row r="259" spans="1:13" s="100" customFormat="1" x14ac:dyDescent="0.25">
      <c r="A259" s="227"/>
      <c r="B259" s="227"/>
      <c r="C259" s="442"/>
      <c r="E259" s="388"/>
      <c r="F259" s="388"/>
      <c r="G259" s="388"/>
      <c r="H259" s="388"/>
      <c r="I259" s="388"/>
      <c r="J259" s="388"/>
      <c r="K259" s="388"/>
      <c r="L259" s="388"/>
      <c r="M259" s="172"/>
    </row>
    <row r="260" spans="1:13" s="100" customFormat="1" x14ac:dyDescent="0.25">
      <c r="A260" s="227"/>
      <c r="B260" s="227"/>
      <c r="C260" s="442"/>
      <c r="E260" s="388"/>
      <c r="F260" s="388"/>
      <c r="G260" s="388"/>
      <c r="H260" s="388"/>
      <c r="I260" s="388"/>
      <c r="J260" s="388"/>
      <c r="K260" s="388"/>
      <c r="L260" s="388"/>
      <c r="M260" s="172"/>
    </row>
    <row r="261" spans="1:13" s="100" customFormat="1" x14ac:dyDescent="0.25">
      <c r="A261" s="227"/>
      <c r="B261" s="227"/>
      <c r="C261" s="442"/>
      <c r="E261" s="388"/>
      <c r="F261" s="388"/>
      <c r="G261" s="388"/>
      <c r="H261" s="388"/>
      <c r="I261" s="388"/>
      <c r="J261" s="388"/>
      <c r="K261" s="388"/>
      <c r="L261" s="388"/>
      <c r="M261" s="172"/>
    </row>
    <row r="262" spans="1:13" s="100" customFormat="1" x14ac:dyDescent="0.25">
      <c r="A262" s="227"/>
      <c r="B262" s="227"/>
      <c r="C262" s="442"/>
      <c r="E262" s="388"/>
      <c r="F262" s="388"/>
      <c r="G262" s="388"/>
      <c r="H262" s="388"/>
      <c r="I262" s="388"/>
      <c r="J262" s="388"/>
      <c r="K262" s="388"/>
      <c r="L262" s="388"/>
      <c r="M262" s="172"/>
    </row>
    <row r="263" spans="1:13" s="100" customFormat="1" x14ac:dyDescent="0.25">
      <c r="A263" s="227"/>
      <c r="B263" s="227"/>
      <c r="C263" s="442"/>
      <c r="E263" s="388"/>
      <c r="F263" s="388"/>
      <c r="G263" s="388"/>
      <c r="H263" s="388"/>
      <c r="I263" s="388"/>
      <c r="J263" s="388"/>
      <c r="K263" s="388"/>
      <c r="L263" s="388"/>
      <c r="M263" s="172"/>
    </row>
    <row r="264" spans="1:13" s="100" customFormat="1" x14ac:dyDescent="0.25">
      <c r="A264" s="227"/>
      <c r="B264" s="227"/>
      <c r="C264" s="442"/>
      <c r="E264" s="388"/>
      <c r="F264" s="388"/>
      <c r="G264" s="388"/>
      <c r="H264" s="388"/>
      <c r="I264" s="388"/>
      <c r="J264" s="388"/>
      <c r="K264" s="388"/>
      <c r="L264" s="388"/>
      <c r="M264" s="172"/>
    </row>
    <row r="265" spans="1:13" s="100" customFormat="1" x14ac:dyDescent="0.25">
      <c r="A265" s="227"/>
      <c r="B265" s="227"/>
      <c r="C265" s="442"/>
      <c r="E265" s="388"/>
      <c r="F265" s="388"/>
      <c r="G265" s="388"/>
      <c r="H265" s="388"/>
      <c r="I265" s="388"/>
      <c r="J265" s="388"/>
      <c r="K265" s="388"/>
      <c r="L265" s="388"/>
      <c r="M265" s="172"/>
    </row>
    <row r="266" spans="1:13" s="100" customFormat="1" x14ac:dyDescent="0.25">
      <c r="A266" s="227"/>
      <c r="B266" s="227"/>
      <c r="C266" s="442"/>
      <c r="E266" s="388"/>
      <c r="F266" s="388"/>
      <c r="G266" s="388"/>
      <c r="H266" s="388"/>
      <c r="I266" s="388"/>
      <c r="J266" s="388"/>
      <c r="K266" s="388"/>
      <c r="L266" s="388"/>
      <c r="M266" s="172"/>
    </row>
    <row r="267" spans="1:13" s="100" customFormat="1" x14ac:dyDescent="0.25">
      <c r="A267" s="227"/>
      <c r="B267" s="227"/>
      <c r="C267" s="442"/>
      <c r="E267" s="388"/>
      <c r="F267" s="388"/>
      <c r="G267" s="388"/>
      <c r="H267" s="388"/>
      <c r="I267" s="388"/>
      <c r="J267" s="388"/>
      <c r="K267" s="388"/>
      <c r="L267" s="388"/>
      <c r="M267" s="172"/>
    </row>
    <row r="268" spans="1:13" s="100" customFormat="1" x14ac:dyDescent="0.25">
      <c r="A268" s="227"/>
      <c r="B268" s="227"/>
      <c r="C268" s="442"/>
      <c r="E268" s="388"/>
      <c r="F268" s="388"/>
      <c r="G268" s="388"/>
      <c r="H268" s="388"/>
      <c r="I268" s="388"/>
      <c r="J268" s="388"/>
      <c r="K268" s="388"/>
      <c r="L268" s="388"/>
      <c r="M268" s="172"/>
    </row>
    <row r="269" spans="1:13" s="100" customFormat="1" x14ac:dyDescent="0.25">
      <c r="A269" s="227"/>
      <c r="B269" s="227"/>
      <c r="C269" s="442"/>
      <c r="E269" s="388"/>
      <c r="F269" s="388"/>
      <c r="G269" s="388"/>
      <c r="H269" s="388"/>
      <c r="I269" s="388"/>
      <c r="J269" s="388"/>
      <c r="K269" s="388"/>
      <c r="L269" s="388"/>
      <c r="M269" s="172"/>
    </row>
    <row r="270" spans="1:13" s="100" customFormat="1" x14ac:dyDescent="0.25">
      <c r="A270" s="227"/>
      <c r="B270" s="227"/>
      <c r="C270" s="442"/>
      <c r="E270" s="388"/>
      <c r="F270" s="388"/>
      <c r="G270" s="388"/>
      <c r="H270" s="388"/>
      <c r="I270" s="388"/>
      <c r="J270" s="388"/>
      <c r="K270" s="388"/>
      <c r="L270" s="388"/>
      <c r="M270" s="172"/>
    </row>
    <row r="271" spans="1:13" s="100" customFormat="1" x14ac:dyDescent="0.25">
      <c r="A271" s="227"/>
      <c r="B271" s="227"/>
      <c r="C271" s="442"/>
      <c r="E271" s="388"/>
      <c r="F271" s="388"/>
      <c r="G271" s="388"/>
      <c r="H271" s="388"/>
      <c r="I271" s="388"/>
      <c r="J271" s="388"/>
      <c r="K271" s="388"/>
      <c r="L271" s="388"/>
      <c r="M271" s="172"/>
    </row>
    <row r="272" spans="1:13" s="100" customFormat="1" x14ac:dyDescent="0.25">
      <c r="A272" s="227"/>
      <c r="B272" s="227"/>
      <c r="C272" s="442"/>
      <c r="E272" s="388"/>
      <c r="F272" s="388"/>
      <c r="G272" s="388"/>
      <c r="H272" s="388"/>
      <c r="I272" s="388"/>
      <c r="J272" s="388"/>
      <c r="K272" s="388"/>
      <c r="L272" s="388"/>
      <c r="M272" s="172"/>
    </row>
    <row r="273" spans="1:13" s="100" customFormat="1" x14ac:dyDescent="0.25">
      <c r="A273" s="227"/>
      <c r="B273" s="227"/>
      <c r="C273" s="442"/>
      <c r="E273" s="388"/>
      <c r="F273" s="388"/>
      <c r="G273" s="388"/>
      <c r="H273" s="388"/>
      <c r="I273" s="388"/>
      <c r="J273" s="388"/>
      <c r="K273" s="388"/>
      <c r="L273" s="388"/>
      <c r="M273" s="172"/>
    </row>
    <row r="274" spans="1:13" s="100" customFormat="1" x14ac:dyDescent="0.25">
      <c r="A274" s="227"/>
      <c r="B274" s="227"/>
      <c r="C274" s="442"/>
      <c r="E274" s="388"/>
      <c r="F274" s="388"/>
      <c r="G274" s="388"/>
      <c r="H274" s="388"/>
      <c r="I274" s="388"/>
      <c r="J274" s="388"/>
      <c r="K274" s="388"/>
      <c r="L274" s="388"/>
      <c r="M274" s="172"/>
    </row>
    <row r="275" spans="1:13" s="100" customFormat="1" x14ac:dyDescent="0.25">
      <c r="A275" s="227"/>
      <c r="B275" s="227"/>
      <c r="C275" s="442"/>
      <c r="E275" s="388"/>
      <c r="F275" s="388"/>
      <c r="G275" s="388"/>
      <c r="H275" s="388"/>
      <c r="I275" s="388"/>
      <c r="J275" s="388"/>
      <c r="K275" s="388"/>
      <c r="L275" s="388"/>
      <c r="M275" s="172"/>
    </row>
    <row r="276" spans="1:13" s="100" customFormat="1" x14ac:dyDescent="0.25">
      <c r="A276" s="227"/>
      <c r="B276" s="227"/>
      <c r="C276" s="442"/>
      <c r="E276" s="388"/>
      <c r="F276" s="388"/>
      <c r="G276" s="388"/>
      <c r="H276" s="388"/>
      <c r="I276" s="388"/>
      <c r="J276" s="388"/>
      <c r="K276" s="388"/>
      <c r="L276" s="388"/>
      <c r="M276" s="172"/>
    </row>
    <row r="277" spans="1:13" s="100" customFormat="1" x14ac:dyDescent="0.25">
      <c r="A277" s="227"/>
      <c r="B277" s="227"/>
      <c r="C277" s="442"/>
      <c r="E277" s="388"/>
      <c r="F277" s="388"/>
      <c r="G277" s="388"/>
      <c r="H277" s="388"/>
      <c r="I277" s="388"/>
      <c r="J277" s="388"/>
      <c r="K277" s="388"/>
      <c r="L277" s="388"/>
      <c r="M277" s="172"/>
    </row>
    <row r="278" spans="1:13" s="100" customFormat="1" x14ac:dyDescent="0.25">
      <c r="A278" s="227"/>
      <c r="B278" s="227"/>
      <c r="C278" s="442"/>
      <c r="E278" s="388"/>
      <c r="F278" s="388"/>
      <c r="G278" s="388"/>
      <c r="H278" s="388"/>
      <c r="I278" s="388"/>
      <c r="J278" s="388"/>
      <c r="K278" s="388"/>
      <c r="L278" s="388"/>
      <c r="M278" s="172"/>
    </row>
    <row r="279" spans="1:13" s="100" customFormat="1" x14ac:dyDescent="0.25">
      <c r="A279" s="227"/>
      <c r="B279" s="227"/>
      <c r="C279" s="442"/>
      <c r="E279" s="388"/>
      <c r="F279" s="388"/>
      <c r="G279" s="388"/>
      <c r="H279" s="388"/>
      <c r="I279" s="388"/>
      <c r="J279" s="388"/>
      <c r="K279" s="388"/>
      <c r="L279" s="388"/>
      <c r="M279" s="172"/>
    </row>
    <row r="280" spans="1:13" s="100" customFormat="1" x14ac:dyDescent="0.25">
      <c r="A280" s="227"/>
      <c r="B280" s="227"/>
      <c r="C280" s="442"/>
      <c r="E280" s="388"/>
      <c r="F280" s="388"/>
      <c r="G280" s="388"/>
      <c r="H280" s="388"/>
      <c r="I280" s="388"/>
      <c r="J280" s="388"/>
      <c r="K280" s="388"/>
      <c r="L280" s="388"/>
      <c r="M280" s="172"/>
    </row>
    <row r="281" spans="1:13" s="100" customFormat="1" x14ac:dyDescent="0.25">
      <c r="A281" s="227"/>
      <c r="B281" s="227"/>
      <c r="C281" s="442"/>
      <c r="E281" s="388"/>
      <c r="F281" s="388"/>
      <c r="G281" s="388"/>
      <c r="H281" s="388"/>
      <c r="I281" s="388"/>
      <c r="J281" s="388"/>
      <c r="K281" s="388"/>
      <c r="L281" s="388"/>
      <c r="M281" s="172"/>
    </row>
    <row r="282" spans="1:13" s="100" customFormat="1" x14ac:dyDescent="0.25">
      <c r="A282" s="227"/>
      <c r="B282" s="227"/>
      <c r="C282" s="442"/>
      <c r="E282" s="388"/>
      <c r="F282" s="388"/>
      <c r="G282" s="388"/>
      <c r="H282" s="388"/>
      <c r="I282" s="388"/>
      <c r="J282" s="388"/>
      <c r="K282" s="388"/>
      <c r="L282" s="388"/>
      <c r="M282" s="172"/>
    </row>
    <row r="283" spans="1:13" s="100" customFormat="1" x14ac:dyDescent="0.25">
      <c r="A283" s="227"/>
      <c r="B283" s="227"/>
      <c r="C283" s="442"/>
      <c r="E283" s="388"/>
      <c r="F283" s="388"/>
      <c r="G283" s="388"/>
      <c r="H283" s="388"/>
      <c r="I283" s="388"/>
      <c r="J283" s="388"/>
      <c r="K283" s="388"/>
      <c r="L283" s="388"/>
      <c r="M283" s="172"/>
    </row>
    <row r="284" spans="1:13" s="100" customFormat="1" x14ac:dyDescent="0.25">
      <c r="A284" s="227"/>
      <c r="B284" s="227"/>
      <c r="C284" s="442"/>
      <c r="E284" s="388"/>
      <c r="F284" s="388"/>
      <c r="G284" s="388"/>
      <c r="H284" s="388"/>
      <c r="I284" s="388"/>
      <c r="J284" s="388"/>
      <c r="K284" s="388"/>
      <c r="L284" s="388"/>
      <c r="M284" s="172"/>
    </row>
    <row r="285" spans="1:13" s="100" customFormat="1" x14ac:dyDescent="0.25">
      <c r="A285" s="227"/>
      <c r="B285" s="227"/>
      <c r="C285" s="442"/>
      <c r="E285" s="388"/>
      <c r="F285" s="388"/>
      <c r="G285" s="388"/>
      <c r="H285" s="388"/>
      <c r="I285" s="388"/>
      <c r="J285" s="388"/>
      <c r="K285" s="388"/>
      <c r="L285" s="388"/>
      <c r="M285" s="172"/>
    </row>
    <row r="286" spans="1:13" s="100" customFormat="1" x14ac:dyDescent="0.25">
      <c r="A286" s="227"/>
      <c r="B286" s="227"/>
      <c r="C286" s="442"/>
      <c r="E286" s="388"/>
      <c r="F286" s="388"/>
      <c r="G286" s="388"/>
      <c r="H286" s="388"/>
      <c r="I286" s="388"/>
      <c r="J286" s="388"/>
      <c r="K286" s="388"/>
      <c r="L286" s="388"/>
      <c r="M286" s="172"/>
    </row>
    <row r="287" spans="1:13" s="100" customFormat="1" x14ac:dyDescent="0.25">
      <c r="A287" s="227"/>
      <c r="B287" s="227"/>
      <c r="C287" s="442"/>
      <c r="E287" s="388"/>
      <c r="F287" s="388"/>
      <c r="G287" s="388"/>
      <c r="H287" s="388"/>
      <c r="I287" s="388"/>
      <c r="J287" s="388"/>
      <c r="K287" s="388"/>
      <c r="L287" s="388"/>
      <c r="M287" s="172"/>
    </row>
    <row r="288" spans="1:13" s="100" customFormat="1" x14ac:dyDescent="0.25">
      <c r="A288" s="227"/>
      <c r="B288" s="227"/>
      <c r="C288" s="442"/>
      <c r="E288" s="388"/>
      <c r="F288" s="388"/>
      <c r="G288" s="388"/>
      <c r="H288" s="388"/>
      <c r="I288" s="388"/>
      <c r="J288" s="388"/>
      <c r="K288" s="388"/>
      <c r="L288" s="388"/>
      <c r="M288" s="172"/>
    </row>
    <row r="289" spans="1:13" s="100" customFormat="1" x14ac:dyDescent="0.25">
      <c r="A289" s="227"/>
      <c r="B289" s="227"/>
      <c r="C289" s="442"/>
      <c r="E289" s="388"/>
      <c r="F289" s="388"/>
      <c r="G289" s="388"/>
      <c r="H289" s="388"/>
      <c r="I289" s="388"/>
      <c r="J289" s="388"/>
      <c r="K289" s="388"/>
      <c r="L289" s="388"/>
      <c r="M289" s="172"/>
    </row>
    <row r="290" spans="1:13" s="100" customFormat="1" x14ac:dyDescent="0.25">
      <c r="A290" s="227"/>
      <c r="B290" s="227"/>
      <c r="C290" s="442"/>
      <c r="E290" s="388"/>
      <c r="F290" s="388"/>
      <c r="G290" s="388"/>
      <c r="H290" s="388"/>
      <c r="I290" s="388"/>
      <c r="J290" s="388"/>
      <c r="K290" s="388"/>
      <c r="L290" s="388"/>
      <c r="M290" s="172"/>
    </row>
    <row r="291" spans="1:13" s="100" customFormat="1" x14ac:dyDescent="0.25">
      <c r="A291" s="227"/>
      <c r="B291" s="227"/>
      <c r="C291" s="442"/>
      <c r="E291" s="388"/>
      <c r="F291" s="388"/>
      <c r="G291" s="388"/>
      <c r="H291" s="388"/>
      <c r="I291" s="388"/>
      <c r="J291" s="388"/>
      <c r="K291" s="388"/>
      <c r="L291" s="388"/>
      <c r="M291" s="172"/>
    </row>
    <row r="292" spans="1:13" s="100" customFormat="1" x14ac:dyDescent="0.25">
      <c r="A292" s="227"/>
      <c r="B292" s="227"/>
      <c r="C292" s="442"/>
      <c r="E292" s="388"/>
      <c r="F292" s="388"/>
      <c r="G292" s="388"/>
      <c r="H292" s="388"/>
      <c r="I292" s="388"/>
      <c r="J292" s="388"/>
      <c r="K292" s="388"/>
      <c r="L292" s="388"/>
      <c r="M292" s="172"/>
    </row>
    <row r="293" spans="1:13" s="100" customFormat="1" x14ac:dyDescent="0.25">
      <c r="A293" s="227"/>
      <c r="B293" s="227"/>
      <c r="C293" s="442"/>
      <c r="E293" s="388"/>
      <c r="F293" s="388"/>
      <c r="G293" s="388"/>
      <c r="H293" s="388"/>
      <c r="I293" s="388"/>
      <c r="J293" s="388"/>
      <c r="K293" s="388"/>
      <c r="L293" s="388"/>
      <c r="M293" s="172"/>
    </row>
    <row r="294" spans="1:13" s="100" customFormat="1" x14ac:dyDescent="0.25">
      <c r="A294" s="227"/>
      <c r="B294" s="227"/>
      <c r="C294" s="442"/>
      <c r="E294" s="388"/>
      <c r="F294" s="388"/>
      <c r="G294" s="388"/>
      <c r="H294" s="388"/>
      <c r="I294" s="388"/>
      <c r="J294" s="388"/>
      <c r="K294" s="388"/>
      <c r="L294" s="388"/>
      <c r="M294" s="172"/>
    </row>
    <row r="295" spans="1:13" s="100" customFormat="1" x14ac:dyDescent="0.25">
      <c r="A295" s="227"/>
      <c r="B295" s="227"/>
      <c r="C295" s="442"/>
      <c r="E295" s="388"/>
      <c r="F295" s="388"/>
      <c r="G295" s="388"/>
      <c r="H295" s="388"/>
      <c r="I295" s="388"/>
      <c r="J295" s="388"/>
      <c r="K295" s="388"/>
      <c r="L295" s="388"/>
      <c r="M295" s="172"/>
    </row>
    <row r="296" spans="1:13" s="100" customFormat="1" x14ac:dyDescent="0.25">
      <c r="A296" s="227"/>
      <c r="B296" s="227"/>
      <c r="C296" s="442"/>
      <c r="E296" s="388"/>
      <c r="F296" s="388"/>
      <c r="G296" s="388"/>
      <c r="H296" s="388"/>
      <c r="I296" s="388"/>
      <c r="J296" s="388"/>
      <c r="K296" s="388"/>
      <c r="L296" s="388"/>
      <c r="M296" s="172"/>
    </row>
    <row r="297" spans="1:13" s="100" customFormat="1" x14ac:dyDescent="0.25">
      <c r="A297" s="227"/>
      <c r="B297" s="227"/>
      <c r="C297" s="442"/>
      <c r="E297" s="388"/>
      <c r="F297" s="388"/>
      <c r="G297" s="388"/>
      <c r="H297" s="388"/>
      <c r="I297" s="388"/>
      <c r="J297" s="388"/>
      <c r="K297" s="388"/>
      <c r="L297" s="388"/>
      <c r="M297" s="172"/>
    </row>
    <row r="298" spans="1:13" s="100" customFormat="1" x14ac:dyDescent="0.25">
      <c r="A298" s="227"/>
      <c r="B298" s="227"/>
      <c r="C298" s="442"/>
      <c r="E298" s="388"/>
      <c r="F298" s="388"/>
      <c r="G298" s="388"/>
      <c r="H298" s="388"/>
      <c r="I298" s="388"/>
      <c r="J298" s="388"/>
      <c r="K298" s="388"/>
      <c r="L298" s="388"/>
      <c r="M298" s="172"/>
    </row>
    <row r="299" spans="1:13" s="100" customFormat="1" x14ac:dyDescent="0.25">
      <c r="A299" s="227"/>
      <c r="B299" s="227"/>
      <c r="C299" s="442"/>
      <c r="E299" s="388"/>
      <c r="F299" s="388"/>
      <c r="G299" s="388"/>
      <c r="H299" s="388"/>
      <c r="I299" s="388"/>
      <c r="J299" s="388"/>
      <c r="K299" s="388"/>
      <c r="L299" s="388"/>
      <c r="M299" s="172"/>
    </row>
    <row r="300" spans="1:13" s="100" customFormat="1" x14ac:dyDescent="0.25">
      <c r="A300" s="227"/>
      <c r="B300" s="227"/>
      <c r="C300" s="442"/>
      <c r="E300" s="388"/>
      <c r="F300" s="388"/>
      <c r="G300" s="388"/>
      <c r="H300" s="388"/>
      <c r="I300" s="388"/>
      <c r="J300" s="388"/>
      <c r="K300" s="388"/>
      <c r="L300" s="388"/>
      <c r="M300" s="172"/>
    </row>
    <row r="301" spans="1:13" s="100" customFormat="1" x14ac:dyDescent="0.25">
      <c r="A301" s="227"/>
      <c r="B301" s="227"/>
      <c r="C301" s="442"/>
      <c r="E301" s="388"/>
      <c r="F301" s="388"/>
      <c r="G301" s="388"/>
      <c r="H301" s="388"/>
      <c r="I301" s="388"/>
      <c r="J301" s="388"/>
      <c r="K301" s="388"/>
      <c r="L301" s="388"/>
      <c r="M301" s="172"/>
    </row>
    <row r="302" spans="1:13" s="100" customFormat="1" x14ac:dyDescent="0.25">
      <c r="A302" s="227"/>
      <c r="B302" s="227"/>
      <c r="C302" s="442"/>
      <c r="E302" s="388"/>
      <c r="F302" s="388"/>
      <c r="G302" s="388"/>
      <c r="H302" s="388"/>
      <c r="I302" s="388"/>
      <c r="J302" s="388"/>
      <c r="K302" s="388"/>
      <c r="L302" s="388"/>
      <c r="M302" s="172"/>
    </row>
    <row r="303" spans="1:13" s="100" customFormat="1" x14ac:dyDescent="0.25">
      <c r="A303" s="227"/>
      <c r="B303" s="227"/>
      <c r="C303" s="442"/>
      <c r="E303" s="388"/>
      <c r="F303" s="388"/>
      <c r="G303" s="388"/>
      <c r="H303" s="388"/>
      <c r="I303" s="388"/>
      <c r="J303" s="388"/>
      <c r="K303" s="388"/>
      <c r="L303" s="388"/>
      <c r="M303" s="172"/>
    </row>
    <row r="304" spans="1:13" s="100" customFormat="1" x14ac:dyDescent="0.25">
      <c r="A304" s="227"/>
      <c r="B304" s="227"/>
      <c r="C304" s="442"/>
      <c r="E304" s="388"/>
      <c r="F304" s="388"/>
      <c r="G304" s="388"/>
      <c r="H304" s="388"/>
      <c r="I304" s="388"/>
      <c r="J304" s="388"/>
      <c r="K304" s="388"/>
      <c r="L304" s="388"/>
      <c r="M304" s="172"/>
    </row>
    <row r="305" spans="1:13" s="100" customFormat="1" x14ac:dyDescent="0.25">
      <c r="A305" s="227"/>
      <c r="B305" s="227"/>
      <c r="C305" s="442"/>
      <c r="E305" s="388"/>
      <c r="F305" s="388"/>
      <c r="G305" s="388"/>
      <c r="H305" s="388"/>
      <c r="I305" s="388"/>
      <c r="J305" s="388"/>
      <c r="K305" s="388"/>
      <c r="L305" s="388"/>
      <c r="M305" s="172"/>
    </row>
    <row r="306" spans="1:13" s="100" customFormat="1" x14ac:dyDescent="0.25">
      <c r="A306" s="227"/>
      <c r="B306" s="227"/>
      <c r="C306" s="442"/>
      <c r="E306" s="388"/>
      <c r="F306" s="388"/>
      <c r="G306" s="388"/>
      <c r="H306" s="388"/>
      <c r="I306" s="388"/>
      <c r="J306" s="388"/>
      <c r="K306" s="388"/>
      <c r="L306" s="388"/>
      <c r="M306" s="172"/>
    </row>
    <row r="307" spans="1:13" s="100" customFormat="1" x14ac:dyDescent="0.25">
      <c r="A307" s="227"/>
      <c r="B307" s="227"/>
      <c r="C307" s="442"/>
      <c r="E307" s="388"/>
      <c r="F307" s="388"/>
      <c r="G307" s="388"/>
      <c r="H307" s="388"/>
      <c r="I307" s="388"/>
      <c r="J307" s="388"/>
      <c r="K307" s="388"/>
      <c r="L307" s="388"/>
      <c r="M307" s="172"/>
    </row>
    <row r="308" spans="1:13" s="100" customFormat="1" x14ac:dyDescent="0.25">
      <c r="A308" s="227"/>
      <c r="B308" s="227"/>
      <c r="C308" s="442"/>
      <c r="E308" s="388"/>
      <c r="F308" s="388"/>
      <c r="G308" s="388"/>
      <c r="H308" s="388"/>
      <c r="I308" s="388"/>
      <c r="J308" s="388"/>
      <c r="K308" s="388"/>
      <c r="L308" s="388"/>
      <c r="M308" s="172"/>
    </row>
    <row r="309" spans="1:13" s="100" customFormat="1" x14ac:dyDescent="0.25">
      <c r="A309" s="227"/>
      <c r="B309" s="227"/>
      <c r="C309" s="442"/>
      <c r="E309" s="388"/>
      <c r="F309" s="388"/>
      <c r="G309" s="388"/>
      <c r="H309" s="388"/>
      <c r="I309" s="388"/>
      <c r="J309" s="388"/>
      <c r="K309" s="388"/>
      <c r="L309" s="388"/>
      <c r="M309" s="172"/>
    </row>
    <row r="310" spans="1:13" s="100" customFormat="1" x14ac:dyDescent="0.25">
      <c r="A310" s="227"/>
      <c r="B310" s="227"/>
      <c r="C310" s="442"/>
      <c r="E310" s="388"/>
      <c r="F310" s="388"/>
      <c r="G310" s="388"/>
      <c r="H310" s="388"/>
      <c r="I310" s="388"/>
      <c r="J310" s="388"/>
      <c r="K310" s="388"/>
      <c r="L310" s="388"/>
      <c r="M310" s="172"/>
    </row>
    <row r="311" spans="1:13" s="100" customFormat="1" x14ac:dyDescent="0.25">
      <c r="A311" s="227"/>
      <c r="B311" s="227"/>
      <c r="C311" s="442"/>
      <c r="E311" s="388"/>
      <c r="F311" s="388"/>
      <c r="G311" s="388"/>
      <c r="H311" s="388"/>
      <c r="I311" s="388"/>
      <c r="J311" s="388"/>
      <c r="K311" s="388"/>
      <c r="L311" s="388"/>
      <c r="M311" s="172"/>
    </row>
    <row r="312" spans="1:13" s="100" customFormat="1" x14ac:dyDescent="0.25">
      <c r="A312" s="227"/>
      <c r="B312" s="227"/>
      <c r="C312" s="442"/>
      <c r="E312" s="388"/>
      <c r="F312" s="388"/>
      <c r="G312" s="388"/>
      <c r="H312" s="388"/>
      <c r="I312" s="388"/>
      <c r="J312" s="388"/>
      <c r="K312" s="388"/>
      <c r="L312" s="388"/>
      <c r="M312" s="172"/>
    </row>
    <row r="313" spans="1:13" s="100" customFormat="1" x14ac:dyDescent="0.25">
      <c r="A313" s="227"/>
      <c r="B313" s="227"/>
      <c r="C313" s="442"/>
      <c r="E313" s="388"/>
      <c r="F313" s="388"/>
      <c r="G313" s="388"/>
      <c r="H313" s="388"/>
      <c r="I313" s="388"/>
      <c r="J313" s="388"/>
      <c r="K313" s="388"/>
      <c r="L313" s="388"/>
      <c r="M313" s="172"/>
    </row>
    <row r="314" spans="1:13" s="100" customFormat="1" x14ac:dyDescent="0.25">
      <c r="A314" s="227"/>
      <c r="B314" s="227"/>
      <c r="C314" s="442"/>
      <c r="E314" s="388"/>
      <c r="F314" s="388"/>
      <c r="G314" s="388"/>
      <c r="H314" s="388"/>
      <c r="I314" s="388"/>
      <c r="J314" s="388"/>
      <c r="K314" s="388"/>
      <c r="L314" s="388"/>
      <c r="M314" s="172"/>
    </row>
    <row r="315" spans="1:13" s="100" customFormat="1" x14ac:dyDescent="0.25">
      <c r="A315" s="227"/>
      <c r="B315" s="227"/>
      <c r="C315" s="442"/>
      <c r="E315" s="388"/>
      <c r="F315" s="388"/>
      <c r="G315" s="388"/>
      <c r="H315" s="388"/>
      <c r="I315" s="388"/>
      <c r="J315" s="388"/>
      <c r="K315" s="388"/>
      <c r="L315" s="388"/>
      <c r="M315" s="172"/>
    </row>
    <row r="316" spans="1:13" s="100" customFormat="1" x14ac:dyDescent="0.25">
      <c r="A316" s="227"/>
      <c r="B316" s="227"/>
      <c r="C316" s="442"/>
      <c r="E316" s="388"/>
      <c r="F316" s="388"/>
      <c r="G316" s="388"/>
      <c r="H316" s="388"/>
      <c r="I316" s="388"/>
      <c r="J316" s="388"/>
      <c r="K316" s="388"/>
      <c r="L316" s="388"/>
      <c r="M316" s="172"/>
    </row>
    <row r="317" spans="1:13" s="100" customFormat="1" x14ac:dyDescent="0.25">
      <c r="A317" s="227"/>
      <c r="B317" s="227"/>
      <c r="C317" s="442"/>
      <c r="E317" s="388"/>
      <c r="F317" s="388"/>
      <c r="G317" s="388"/>
      <c r="H317" s="388"/>
      <c r="I317" s="388"/>
      <c r="J317" s="388"/>
      <c r="K317" s="388"/>
      <c r="L317" s="388"/>
      <c r="M317" s="172"/>
    </row>
    <row r="318" spans="1:13" s="100" customFormat="1" x14ac:dyDescent="0.25">
      <c r="A318" s="227"/>
      <c r="B318" s="227"/>
      <c r="C318" s="442"/>
      <c r="E318" s="388"/>
      <c r="F318" s="388"/>
      <c r="G318" s="388"/>
      <c r="H318" s="388"/>
      <c r="I318" s="388"/>
      <c r="J318" s="388"/>
      <c r="K318" s="388"/>
      <c r="L318" s="388"/>
      <c r="M318" s="172"/>
    </row>
    <row r="319" spans="1:13" s="100" customFormat="1" x14ac:dyDescent="0.25">
      <c r="A319" s="227"/>
      <c r="B319" s="227"/>
      <c r="C319" s="442"/>
      <c r="E319" s="388"/>
      <c r="F319" s="388"/>
      <c r="G319" s="388"/>
      <c r="H319" s="388"/>
      <c r="I319" s="388"/>
      <c r="J319" s="388"/>
      <c r="K319" s="388"/>
      <c r="L319" s="388"/>
      <c r="M319" s="172"/>
    </row>
    <row r="320" spans="1:13" s="100" customFormat="1" x14ac:dyDescent="0.25">
      <c r="A320" s="227"/>
      <c r="B320" s="227"/>
      <c r="C320" s="442"/>
      <c r="E320" s="388"/>
      <c r="F320" s="388"/>
      <c r="G320" s="388"/>
      <c r="H320" s="388"/>
      <c r="I320" s="388"/>
      <c r="J320" s="388"/>
      <c r="K320" s="388"/>
      <c r="L320" s="388"/>
      <c r="M320" s="172"/>
    </row>
    <row r="321" spans="1:13" s="100" customFormat="1" x14ac:dyDescent="0.25">
      <c r="A321" s="227"/>
      <c r="B321" s="227"/>
      <c r="C321" s="442"/>
      <c r="E321" s="388"/>
      <c r="F321" s="388"/>
      <c r="G321" s="388"/>
      <c r="H321" s="388"/>
      <c r="I321" s="388"/>
      <c r="J321" s="388"/>
      <c r="K321" s="388"/>
      <c r="L321" s="388"/>
      <c r="M321" s="172"/>
    </row>
    <row r="322" spans="1:13" s="100" customFormat="1" x14ac:dyDescent="0.25">
      <c r="A322" s="227"/>
      <c r="B322" s="227"/>
      <c r="C322" s="442"/>
      <c r="E322" s="388"/>
      <c r="F322" s="388"/>
      <c r="G322" s="388"/>
      <c r="H322" s="388"/>
      <c r="I322" s="388"/>
      <c r="J322" s="388"/>
      <c r="K322" s="388"/>
      <c r="L322" s="388"/>
      <c r="M322" s="172"/>
    </row>
    <row r="323" spans="1:13" s="100" customFormat="1" x14ac:dyDescent="0.25">
      <c r="A323" s="227"/>
      <c r="B323" s="227"/>
      <c r="C323" s="442"/>
      <c r="E323" s="388"/>
      <c r="F323" s="388"/>
      <c r="G323" s="388"/>
      <c r="H323" s="388"/>
      <c r="I323" s="388"/>
      <c r="J323" s="388"/>
      <c r="K323" s="388"/>
      <c r="L323" s="388"/>
      <c r="M323" s="172"/>
    </row>
    <row r="324" spans="1:13" s="100" customFormat="1" x14ac:dyDescent="0.25">
      <c r="A324" s="227"/>
      <c r="B324" s="227"/>
      <c r="C324" s="442"/>
      <c r="E324" s="388"/>
      <c r="F324" s="388"/>
      <c r="G324" s="388"/>
      <c r="H324" s="388"/>
      <c r="I324" s="388"/>
      <c r="J324" s="388"/>
      <c r="K324" s="388"/>
      <c r="L324" s="388"/>
      <c r="M324" s="172"/>
    </row>
    <row r="325" spans="1:13" s="100" customFormat="1" x14ac:dyDescent="0.25">
      <c r="A325" s="227"/>
      <c r="B325" s="227"/>
      <c r="C325" s="442"/>
      <c r="E325" s="388"/>
      <c r="F325" s="388"/>
      <c r="G325" s="388"/>
      <c r="H325" s="388"/>
      <c r="I325" s="388"/>
      <c r="J325" s="388"/>
      <c r="K325" s="388"/>
      <c r="L325" s="388"/>
      <c r="M325" s="172"/>
    </row>
    <row r="326" spans="1:13" s="100" customFormat="1" x14ac:dyDescent="0.25">
      <c r="A326" s="227"/>
      <c r="B326" s="227"/>
      <c r="C326" s="442"/>
      <c r="E326" s="388"/>
      <c r="F326" s="388"/>
      <c r="G326" s="388"/>
      <c r="H326" s="388"/>
      <c r="I326" s="388"/>
      <c r="J326" s="388"/>
      <c r="K326" s="388"/>
      <c r="L326" s="388"/>
      <c r="M326" s="172"/>
    </row>
    <row r="327" spans="1:13" s="100" customFormat="1" x14ac:dyDescent="0.25">
      <c r="A327" s="227"/>
      <c r="B327" s="227"/>
      <c r="C327" s="442"/>
      <c r="E327" s="388"/>
      <c r="F327" s="388"/>
      <c r="G327" s="388"/>
      <c r="H327" s="388"/>
      <c r="I327" s="388"/>
      <c r="J327" s="388"/>
      <c r="K327" s="388"/>
      <c r="L327" s="388"/>
      <c r="M327" s="172"/>
    </row>
    <row r="328" spans="1:13" s="100" customFormat="1" x14ac:dyDescent="0.25">
      <c r="A328" s="227"/>
      <c r="B328" s="227"/>
      <c r="C328" s="442"/>
      <c r="E328" s="388"/>
      <c r="F328" s="388"/>
      <c r="G328" s="388"/>
      <c r="H328" s="388"/>
      <c r="I328" s="388"/>
      <c r="J328" s="388"/>
      <c r="K328" s="388"/>
      <c r="L328" s="388"/>
      <c r="M328" s="172"/>
    </row>
    <row r="329" spans="1:13" s="100" customFormat="1" x14ac:dyDescent="0.25">
      <c r="A329" s="227"/>
      <c r="B329" s="227"/>
      <c r="C329" s="442"/>
      <c r="E329" s="388"/>
      <c r="F329" s="388"/>
      <c r="G329" s="388"/>
      <c r="H329" s="388"/>
      <c r="I329" s="388"/>
      <c r="J329" s="388"/>
      <c r="K329" s="388"/>
      <c r="L329" s="388"/>
      <c r="M329" s="172"/>
    </row>
    <row r="330" spans="1:13" s="100" customFormat="1" x14ac:dyDescent="0.25">
      <c r="A330" s="227"/>
      <c r="B330" s="227"/>
      <c r="C330" s="442"/>
      <c r="E330" s="388"/>
      <c r="F330" s="388"/>
      <c r="G330" s="388"/>
      <c r="H330" s="388"/>
      <c r="I330" s="388"/>
      <c r="J330" s="388"/>
      <c r="K330" s="388"/>
      <c r="L330" s="388"/>
      <c r="M330" s="172"/>
    </row>
    <row r="331" spans="1:13" s="100" customFormat="1" x14ac:dyDescent="0.25">
      <c r="A331" s="227"/>
      <c r="B331" s="227"/>
      <c r="C331" s="442"/>
      <c r="E331" s="388"/>
      <c r="F331" s="388"/>
      <c r="G331" s="388"/>
      <c r="H331" s="388"/>
      <c r="I331" s="388"/>
      <c r="J331" s="388"/>
      <c r="K331" s="388"/>
      <c r="L331" s="388"/>
      <c r="M331" s="172"/>
    </row>
    <row r="332" spans="1:13" s="100" customFormat="1" x14ac:dyDescent="0.25">
      <c r="A332" s="227"/>
      <c r="B332" s="227"/>
      <c r="C332" s="442"/>
      <c r="E332" s="388"/>
      <c r="F332" s="388"/>
      <c r="G332" s="388"/>
      <c r="H332" s="388"/>
      <c r="I332" s="388"/>
      <c r="J332" s="388"/>
      <c r="K332" s="388"/>
      <c r="L332" s="388"/>
      <c r="M332" s="172"/>
    </row>
    <row r="333" spans="1:13" s="100" customFormat="1" x14ac:dyDescent="0.25">
      <c r="A333" s="227"/>
      <c r="B333" s="227"/>
      <c r="C333" s="442"/>
      <c r="E333" s="388"/>
      <c r="F333" s="388"/>
      <c r="G333" s="388"/>
      <c r="H333" s="388"/>
      <c r="I333" s="388"/>
      <c r="J333" s="388"/>
      <c r="K333" s="388"/>
      <c r="L333" s="388"/>
      <c r="M333" s="172"/>
    </row>
    <row r="334" spans="1:13" s="100" customFormat="1" x14ac:dyDescent="0.25">
      <c r="A334" s="227"/>
      <c r="B334" s="227"/>
      <c r="C334" s="442"/>
      <c r="E334" s="388"/>
      <c r="F334" s="388"/>
      <c r="G334" s="388"/>
      <c r="H334" s="388"/>
      <c r="I334" s="388"/>
      <c r="J334" s="388"/>
      <c r="K334" s="388"/>
      <c r="L334" s="388"/>
      <c r="M334" s="172"/>
    </row>
    <row r="335" spans="1:13" s="100" customFormat="1" x14ac:dyDescent="0.25">
      <c r="A335" s="227"/>
      <c r="B335" s="227"/>
      <c r="C335" s="442"/>
      <c r="E335" s="388"/>
      <c r="F335" s="388"/>
      <c r="G335" s="388"/>
      <c r="H335" s="388"/>
      <c r="I335" s="388"/>
      <c r="J335" s="388"/>
      <c r="K335" s="388"/>
      <c r="L335" s="388"/>
      <c r="M335" s="172"/>
    </row>
    <row r="336" spans="1:13" s="100" customFormat="1" x14ac:dyDescent="0.25">
      <c r="A336" s="227"/>
      <c r="B336" s="227"/>
      <c r="C336" s="442"/>
      <c r="E336" s="388"/>
      <c r="F336" s="388"/>
      <c r="G336" s="388"/>
      <c r="H336" s="388"/>
      <c r="I336" s="388"/>
      <c r="J336" s="388"/>
      <c r="K336" s="388"/>
      <c r="L336" s="388"/>
      <c r="M336" s="172"/>
    </row>
    <row r="337" spans="1:13" s="100" customFormat="1" x14ac:dyDescent="0.25">
      <c r="A337" s="227"/>
      <c r="B337" s="227"/>
      <c r="C337" s="442"/>
      <c r="E337" s="388"/>
      <c r="F337" s="388"/>
      <c r="G337" s="388"/>
      <c r="H337" s="388"/>
      <c r="I337" s="388"/>
      <c r="J337" s="388"/>
      <c r="K337" s="388"/>
      <c r="L337" s="388"/>
      <c r="M337" s="172"/>
    </row>
    <row r="338" spans="1:13" s="100" customFormat="1" x14ac:dyDescent="0.25">
      <c r="A338" s="227"/>
      <c r="B338" s="227"/>
      <c r="C338" s="442"/>
      <c r="E338" s="388"/>
      <c r="F338" s="388"/>
      <c r="G338" s="388"/>
      <c r="H338" s="388"/>
      <c r="I338" s="388"/>
      <c r="J338" s="388"/>
      <c r="K338" s="388"/>
      <c r="L338" s="388"/>
      <c r="M338" s="172"/>
    </row>
    <row r="339" spans="1:13" s="100" customFormat="1" x14ac:dyDescent="0.25">
      <c r="A339" s="227"/>
      <c r="B339" s="227"/>
      <c r="C339" s="442"/>
      <c r="E339" s="388"/>
      <c r="F339" s="388"/>
      <c r="G339" s="388"/>
      <c r="H339" s="388"/>
      <c r="I339" s="388"/>
      <c r="J339" s="388"/>
      <c r="K339" s="388"/>
      <c r="L339" s="388"/>
      <c r="M339" s="172"/>
    </row>
    <row r="340" spans="1:13" s="100" customFormat="1" x14ac:dyDescent="0.25">
      <c r="A340" s="227"/>
      <c r="B340" s="227"/>
      <c r="C340" s="442"/>
      <c r="E340" s="388"/>
      <c r="F340" s="388"/>
      <c r="G340" s="388"/>
      <c r="H340" s="388"/>
      <c r="I340" s="388"/>
      <c r="J340" s="388"/>
      <c r="K340" s="388"/>
      <c r="L340" s="388"/>
      <c r="M340" s="172"/>
    </row>
    <row r="341" spans="1:13" s="100" customFormat="1" x14ac:dyDescent="0.25">
      <c r="A341" s="227"/>
      <c r="B341" s="227"/>
      <c r="C341" s="442"/>
      <c r="E341" s="388"/>
      <c r="F341" s="388"/>
      <c r="G341" s="388"/>
      <c r="H341" s="388"/>
      <c r="I341" s="388"/>
      <c r="J341" s="388"/>
      <c r="K341" s="388"/>
      <c r="L341" s="388"/>
      <c r="M341" s="172"/>
    </row>
    <row r="342" spans="1:13" s="100" customFormat="1" x14ac:dyDescent="0.25">
      <c r="A342" s="227"/>
      <c r="B342" s="227"/>
      <c r="C342" s="442"/>
      <c r="E342" s="388"/>
      <c r="F342" s="388"/>
      <c r="G342" s="388"/>
      <c r="H342" s="388"/>
      <c r="I342" s="388"/>
      <c r="J342" s="388"/>
      <c r="K342" s="388"/>
      <c r="L342" s="388"/>
      <c r="M342" s="172"/>
    </row>
    <row r="343" spans="1:13" s="100" customFormat="1" x14ac:dyDescent="0.25">
      <c r="A343" s="227"/>
      <c r="B343" s="227"/>
      <c r="C343" s="442"/>
      <c r="E343" s="388"/>
      <c r="F343" s="388"/>
      <c r="G343" s="388"/>
      <c r="H343" s="388"/>
      <c r="I343" s="388"/>
      <c r="J343" s="388"/>
      <c r="K343" s="388"/>
      <c r="L343" s="388"/>
      <c r="M343" s="172"/>
    </row>
    <row r="344" spans="1:13" s="100" customFormat="1" x14ac:dyDescent="0.25">
      <c r="A344" s="227"/>
      <c r="B344" s="227"/>
      <c r="C344" s="442"/>
      <c r="E344" s="388"/>
      <c r="F344" s="388"/>
      <c r="G344" s="388"/>
      <c r="H344" s="388"/>
      <c r="I344" s="388"/>
      <c r="J344" s="388"/>
      <c r="K344" s="388"/>
      <c r="L344" s="388"/>
      <c r="M344" s="172"/>
    </row>
    <row r="345" spans="1:13" s="100" customFormat="1" x14ac:dyDescent="0.25">
      <c r="A345" s="227"/>
      <c r="B345" s="227"/>
      <c r="C345" s="442"/>
      <c r="E345" s="388"/>
      <c r="F345" s="388"/>
      <c r="G345" s="388"/>
      <c r="H345" s="388"/>
      <c r="I345" s="388"/>
      <c r="J345" s="388"/>
      <c r="K345" s="388"/>
      <c r="L345" s="388"/>
      <c r="M345" s="172"/>
    </row>
    <row r="346" spans="1:13" s="100" customFormat="1" x14ac:dyDescent="0.25">
      <c r="A346" s="227"/>
      <c r="B346" s="227"/>
      <c r="C346" s="442"/>
      <c r="E346" s="388"/>
      <c r="F346" s="388"/>
      <c r="G346" s="388"/>
      <c r="H346" s="388"/>
      <c r="I346" s="388"/>
      <c r="J346" s="388"/>
      <c r="K346" s="388"/>
      <c r="L346" s="388"/>
      <c r="M346" s="172"/>
    </row>
    <row r="347" spans="1:13" s="100" customFormat="1" x14ac:dyDescent="0.25">
      <c r="A347" s="227"/>
      <c r="B347" s="227"/>
      <c r="C347" s="442"/>
      <c r="E347" s="388"/>
      <c r="F347" s="388"/>
      <c r="G347" s="388"/>
      <c r="H347" s="388"/>
      <c r="I347" s="388"/>
      <c r="J347" s="388"/>
      <c r="K347" s="388"/>
      <c r="L347" s="388"/>
      <c r="M347" s="172"/>
    </row>
    <row r="348" spans="1:13" s="100" customFormat="1" x14ac:dyDescent="0.25">
      <c r="A348" s="227"/>
      <c r="B348" s="227"/>
      <c r="C348" s="442"/>
      <c r="E348" s="388"/>
      <c r="F348" s="388"/>
      <c r="G348" s="388"/>
      <c r="H348" s="388"/>
      <c r="I348" s="388"/>
      <c r="J348" s="388"/>
      <c r="K348" s="388"/>
      <c r="L348" s="388"/>
      <c r="M348" s="172"/>
    </row>
    <row r="349" spans="1:13" s="100" customFormat="1" x14ac:dyDescent="0.25">
      <c r="A349" s="227"/>
      <c r="B349" s="227"/>
      <c r="C349" s="442"/>
      <c r="E349" s="388"/>
      <c r="F349" s="388"/>
      <c r="G349" s="388"/>
      <c r="H349" s="388"/>
      <c r="I349" s="388"/>
      <c r="J349" s="388"/>
      <c r="K349" s="388"/>
      <c r="L349" s="388"/>
      <c r="M349" s="172"/>
    </row>
    <row r="350" spans="1:13" s="100" customFormat="1" x14ac:dyDescent="0.25">
      <c r="A350" s="227"/>
      <c r="B350" s="227"/>
      <c r="C350" s="442"/>
      <c r="E350" s="388"/>
      <c r="F350" s="388"/>
      <c r="G350" s="388"/>
      <c r="H350" s="388"/>
      <c r="I350" s="388"/>
      <c r="J350" s="388"/>
      <c r="K350" s="388"/>
      <c r="L350" s="388"/>
      <c r="M350" s="172"/>
    </row>
    <row r="351" spans="1:13" s="100" customFormat="1" x14ac:dyDescent="0.25">
      <c r="A351" s="227"/>
      <c r="B351" s="227"/>
      <c r="C351" s="442"/>
      <c r="E351" s="388"/>
      <c r="F351" s="388"/>
      <c r="G351" s="388"/>
      <c r="H351" s="388"/>
      <c r="I351" s="388"/>
      <c r="J351" s="388"/>
      <c r="K351" s="388"/>
      <c r="L351" s="388"/>
      <c r="M351" s="172"/>
    </row>
    <row r="352" spans="1:13" s="100" customFormat="1" x14ac:dyDescent="0.25">
      <c r="A352" s="227"/>
      <c r="B352" s="227"/>
      <c r="C352" s="442"/>
      <c r="E352" s="388"/>
      <c r="F352" s="388"/>
      <c r="G352" s="388"/>
      <c r="H352" s="388"/>
      <c r="I352" s="388"/>
      <c r="J352" s="388"/>
      <c r="K352" s="388"/>
      <c r="L352" s="388"/>
      <c r="M352" s="172"/>
    </row>
    <row r="353" spans="1:13" s="100" customFormat="1" x14ac:dyDescent="0.25">
      <c r="A353" s="227"/>
      <c r="B353" s="227"/>
      <c r="C353" s="442"/>
      <c r="E353" s="388"/>
      <c r="F353" s="388"/>
      <c r="G353" s="388"/>
      <c r="H353" s="388"/>
      <c r="I353" s="388"/>
      <c r="J353" s="388"/>
      <c r="K353" s="388"/>
      <c r="L353" s="388"/>
      <c r="M353" s="172"/>
    </row>
    <row r="354" spans="1:13" s="100" customFormat="1" x14ac:dyDescent="0.25">
      <c r="A354" s="227"/>
      <c r="B354" s="227"/>
      <c r="C354" s="442"/>
      <c r="E354" s="388"/>
      <c r="F354" s="388"/>
      <c r="G354" s="388"/>
      <c r="H354" s="388"/>
      <c r="I354" s="388"/>
      <c r="J354" s="388"/>
      <c r="K354" s="388"/>
      <c r="L354" s="388"/>
      <c r="M354" s="172"/>
    </row>
    <row r="355" spans="1:13" s="100" customFormat="1" x14ac:dyDescent="0.25">
      <c r="A355" s="227"/>
      <c r="B355" s="227"/>
      <c r="C355" s="442"/>
      <c r="E355" s="388"/>
      <c r="F355" s="388"/>
      <c r="G355" s="388"/>
      <c r="H355" s="388"/>
      <c r="I355" s="388"/>
      <c r="J355" s="388"/>
      <c r="K355" s="388"/>
      <c r="L355" s="388"/>
      <c r="M355" s="172"/>
    </row>
    <row r="356" spans="1:13" s="100" customFormat="1" x14ac:dyDescent="0.25">
      <c r="A356" s="227"/>
      <c r="B356" s="227"/>
      <c r="C356" s="442"/>
      <c r="E356" s="388"/>
      <c r="F356" s="388"/>
      <c r="G356" s="388"/>
      <c r="H356" s="388"/>
      <c r="I356" s="388"/>
      <c r="J356" s="388"/>
      <c r="K356" s="388"/>
      <c r="L356" s="388"/>
      <c r="M356" s="172"/>
    </row>
    <row r="357" spans="1:13" s="100" customFormat="1" x14ac:dyDescent="0.25">
      <c r="A357" s="227"/>
      <c r="B357" s="227"/>
      <c r="C357" s="442"/>
      <c r="E357" s="388"/>
      <c r="F357" s="388"/>
      <c r="G357" s="388"/>
      <c r="H357" s="388"/>
      <c r="I357" s="388"/>
      <c r="J357" s="388"/>
      <c r="K357" s="388"/>
      <c r="L357" s="388"/>
      <c r="M357" s="172"/>
    </row>
    <row r="358" spans="1:13" s="100" customFormat="1" x14ac:dyDescent="0.25">
      <c r="A358" s="227"/>
      <c r="B358" s="227"/>
      <c r="C358" s="442"/>
      <c r="E358" s="388"/>
      <c r="F358" s="388"/>
      <c r="G358" s="388"/>
      <c r="H358" s="388"/>
      <c r="I358" s="388"/>
      <c r="J358" s="388"/>
      <c r="K358" s="388"/>
      <c r="L358" s="388"/>
      <c r="M358" s="172"/>
    </row>
    <row r="359" spans="1:13" s="100" customFormat="1" x14ac:dyDescent="0.25">
      <c r="A359" s="227"/>
      <c r="B359" s="227"/>
      <c r="C359" s="442"/>
      <c r="E359" s="388"/>
      <c r="F359" s="388"/>
      <c r="G359" s="388"/>
      <c r="H359" s="388"/>
      <c r="I359" s="388"/>
      <c r="J359" s="388"/>
      <c r="K359" s="388"/>
      <c r="L359" s="388"/>
      <c r="M359" s="172"/>
    </row>
    <row r="360" spans="1:13" s="100" customFormat="1" x14ac:dyDescent="0.25">
      <c r="A360" s="227"/>
      <c r="B360" s="227"/>
      <c r="C360" s="442"/>
      <c r="E360" s="388"/>
      <c r="F360" s="388"/>
      <c r="G360" s="388"/>
      <c r="H360" s="388"/>
      <c r="I360" s="388"/>
      <c r="J360" s="388"/>
      <c r="K360" s="388"/>
      <c r="L360" s="388"/>
      <c r="M360" s="172"/>
    </row>
    <row r="361" spans="1:13" s="100" customFormat="1" x14ac:dyDescent="0.25">
      <c r="A361" s="227"/>
      <c r="B361" s="227"/>
      <c r="C361" s="442"/>
      <c r="E361" s="388"/>
      <c r="F361" s="388"/>
      <c r="G361" s="388"/>
      <c r="H361" s="388"/>
      <c r="I361" s="388"/>
      <c r="J361" s="388"/>
      <c r="K361" s="388"/>
      <c r="L361" s="388"/>
      <c r="M361" s="172"/>
    </row>
    <row r="362" spans="1:13" s="100" customFormat="1" x14ac:dyDescent="0.25">
      <c r="A362" s="227"/>
      <c r="B362" s="227"/>
      <c r="C362" s="442"/>
      <c r="E362" s="388"/>
      <c r="F362" s="388"/>
      <c r="G362" s="388"/>
      <c r="H362" s="388"/>
      <c r="I362" s="388"/>
      <c r="J362" s="388"/>
      <c r="K362" s="388"/>
      <c r="L362" s="388"/>
      <c r="M362" s="172"/>
    </row>
    <row r="363" spans="1:13" s="100" customFormat="1" x14ac:dyDescent="0.25">
      <c r="A363" s="227"/>
      <c r="B363" s="227"/>
      <c r="C363" s="442"/>
      <c r="E363" s="388"/>
      <c r="F363" s="388"/>
      <c r="G363" s="388"/>
      <c r="H363" s="388"/>
      <c r="I363" s="388"/>
      <c r="J363" s="388"/>
      <c r="K363" s="388"/>
      <c r="L363" s="388"/>
      <c r="M363" s="172"/>
    </row>
    <row r="364" spans="1:13" s="100" customFormat="1" x14ac:dyDescent="0.25">
      <c r="A364" s="227"/>
      <c r="B364" s="227"/>
      <c r="C364" s="442"/>
      <c r="E364" s="388"/>
      <c r="F364" s="388"/>
      <c r="G364" s="388"/>
      <c r="H364" s="388"/>
      <c r="I364" s="388"/>
      <c r="J364" s="388"/>
      <c r="K364" s="388"/>
      <c r="L364" s="388"/>
      <c r="M364" s="172"/>
    </row>
    <row r="365" spans="1:13" s="100" customFormat="1" x14ac:dyDescent="0.25">
      <c r="A365" s="227"/>
      <c r="B365" s="227"/>
      <c r="C365" s="442"/>
      <c r="E365" s="388"/>
      <c r="F365" s="388"/>
      <c r="G365" s="388"/>
      <c r="H365" s="388"/>
      <c r="I365" s="388"/>
      <c r="J365" s="388"/>
      <c r="K365" s="388"/>
      <c r="L365" s="388"/>
      <c r="M365" s="172"/>
    </row>
    <row r="366" spans="1:13" s="100" customFormat="1" x14ac:dyDescent="0.25">
      <c r="A366" s="227"/>
      <c r="B366" s="227"/>
      <c r="C366" s="442"/>
      <c r="E366" s="388"/>
      <c r="F366" s="388"/>
      <c r="G366" s="388"/>
      <c r="H366" s="388"/>
      <c r="I366" s="388"/>
      <c r="J366" s="388"/>
      <c r="K366" s="388"/>
      <c r="L366" s="388"/>
      <c r="M366" s="172"/>
    </row>
    <row r="367" spans="1:13" s="100" customFormat="1" x14ac:dyDescent="0.25">
      <c r="A367" s="227"/>
      <c r="B367" s="227"/>
      <c r="C367" s="442"/>
      <c r="E367" s="388"/>
      <c r="F367" s="388"/>
      <c r="G367" s="388"/>
      <c r="H367" s="388"/>
      <c r="I367" s="388"/>
      <c r="J367" s="388"/>
      <c r="K367" s="388"/>
      <c r="L367" s="388"/>
      <c r="M367" s="172"/>
    </row>
    <row r="368" spans="1:13" s="100" customFormat="1" x14ac:dyDescent="0.25">
      <c r="A368" s="227"/>
      <c r="B368" s="227"/>
      <c r="C368" s="442"/>
      <c r="E368" s="388"/>
      <c r="F368" s="388"/>
      <c r="G368" s="388"/>
      <c r="H368" s="388"/>
      <c r="I368" s="388"/>
      <c r="J368" s="388"/>
      <c r="K368" s="388"/>
      <c r="L368" s="388"/>
      <c r="M368" s="172"/>
    </row>
    <row r="369" spans="1:13" s="100" customFormat="1" x14ac:dyDescent="0.25">
      <c r="A369" s="227"/>
      <c r="B369" s="227"/>
      <c r="C369" s="442"/>
      <c r="E369" s="388"/>
      <c r="F369" s="388"/>
      <c r="G369" s="388"/>
      <c r="H369" s="388"/>
      <c r="I369" s="388"/>
      <c r="J369" s="388"/>
      <c r="K369" s="388"/>
      <c r="L369" s="388"/>
      <c r="M369" s="172"/>
    </row>
    <row r="370" spans="1:13" s="100" customFormat="1" x14ac:dyDescent="0.25">
      <c r="A370" s="227"/>
      <c r="B370" s="227"/>
      <c r="C370" s="442"/>
      <c r="E370" s="388"/>
      <c r="F370" s="388"/>
      <c r="G370" s="388"/>
      <c r="H370" s="388"/>
      <c r="I370" s="388"/>
      <c r="J370" s="388"/>
      <c r="K370" s="388"/>
      <c r="L370" s="388"/>
      <c r="M370" s="172"/>
    </row>
    <row r="371" spans="1:13" s="100" customFormat="1" x14ac:dyDescent="0.25">
      <c r="A371" s="227"/>
      <c r="B371" s="227"/>
      <c r="C371" s="442"/>
      <c r="E371" s="388"/>
      <c r="F371" s="388"/>
      <c r="G371" s="388"/>
      <c r="H371" s="388"/>
      <c r="I371" s="388"/>
      <c r="J371" s="388"/>
      <c r="K371" s="388"/>
      <c r="L371" s="388"/>
      <c r="M371" s="172"/>
    </row>
    <row r="372" spans="1:13" s="100" customFormat="1" x14ac:dyDescent="0.25">
      <c r="A372" s="227"/>
      <c r="B372" s="227"/>
      <c r="C372" s="442"/>
      <c r="E372" s="388"/>
      <c r="F372" s="388"/>
      <c r="G372" s="388"/>
      <c r="H372" s="388"/>
      <c r="I372" s="388"/>
      <c r="J372" s="388"/>
      <c r="K372" s="388"/>
      <c r="L372" s="388"/>
      <c r="M372" s="172"/>
    </row>
    <row r="373" spans="1:13" s="100" customFormat="1" x14ac:dyDescent="0.25">
      <c r="A373" s="227"/>
      <c r="B373" s="227"/>
      <c r="C373" s="442"/>
      <c r="E373" s="388"/>
      <c r="F373" s="388"/>
      <c r="G373" s="388"/>
      <c r="H373" s="388"/>
      <c r="I373" s="388"/>
      <c r="J373" s="388"/>
      <c r="K373" s="388"/>
      <c r="L373" s="388"/>
      <c r="M373" s="172"/>
    </row>
    <row r="374" spans="1:13" s="100" customFormat="1" x14ac:dyDescent="0.25">
      <c r="A374" s="227"/>
      <c r="B374" s="227"/>
      <c r="C374" s="442"/>
      <c r="E374" s="388"/>
      <c r="F374" s="388"/>
      <c r="G374" s="388"/>
      <c r="H374" s="388"/>
      <c r="I374" s="388"/>
      <c r="J374" s="388"/>
      <c r="K374" s="388"/>
      <c r="L374" s="388"/>
      <c r="M374" s="172"/>
    </row>
    <row r="375" spans="1:13" s="100" customFormat="1" x14ac:dyDescent="0.25">
      <c r="A375" s="227"/>
      <c r="B375" s="227"/>
      <c r="C375" s="442"/>
      <c r="E375" s="388"/>
      <c r="F375" s="388"/>
      <c r="G375" s="388"/>
      <c r="H375" s="388"/>
      <c r="I375" s="388"/>
      <c r="J375" s="388"/>
      <c r="K375" s="388"/>
      <c r="L375" s="388"/>
      <c r="M375" s="172"/>
    </row>
    <row r="376" spans="1:13" s="100" customFormat="1" x14ac:dyDescent="0.25">
      <c r="A376" s="227"/>
      <c r="B376" s="227"/>
      <c r="C376" s="442"/>
      <c r="E376" s="388"/>
      <c r="F376" s="388"/>
      <c r="G376" s="388"/>
      <c r="H376" s="388"/>
      <c r="I376" s="388"/>
      <c r="J376" s="388"/>
      <c r="K376" s="388"/>
      <c r="L376" s="388"/>
      <c r="M376" s="172"/>
    </row>
    <row r="377" spans="1:13" s="100" customFormat="1" x14ac:dyDescent="0.25">
      <c r="A377" s="227"/>
      <c r="B377" s="227"/>
      <c r="C377" s="442"/>
      <c r="E377" s="388"/>
      <c r="F377" s="388"/>
      <c r="G377" s="388"/>
      <c r="H377" s="388"/>
      <c r="I377" s="388"/>
      <c r="J377" s="388"/>
      <c r="K377" s="388"/>
      <c r="L377" s="388"/>
      <c r="M377" s="172"/>
    </row>
    <row r="378" spans="1:13" s="100" customFormat="1" x14ac:dyDescent="0.25">
      <c r="A378" s="227"/>
      <c r="B378" s="227"/>
      <c r="C378" s="442"/>
      <c r="E378" s="388"/>
      <c r="F378" s="388"/>
      <c r="G378" s="388"/>
      <c r="H378" s="388"/>
      <c r="I378" s="388"/>
      <c r="J378" s="388"/>
      <c r="K378" s="388"/>
      <c r="L378" s="388"/>
      <c r="M378" s="172"/>
    </row>
    <row r="379" spans="1:13" s="100" customFormat="1" x14ac:dyDescent="0.25">
      <c r="A379" s="227"/>
      <c r="B379" s="227"/>
      <c r="C379" s="442"/>
      <c r="E379" s="388"/>
      <c r="F379" s="388"/>
      <c r="G379" s="388"/>
      <c r="H379" s="388"/>
      <c r="I379" s="388"/>
      <c r="J379" s="388"/>
      <c r="K379" s="388"/>
      <c r="L379" s="388"/>
      <c r="M379" s="172"/>
    </row>
    <row r="380" spans="1:13" s="100" customFormat="1" x14ac:dyDescent="0.25">
      <c r="A380" s="227"/>
      <c r="B380" s="227"/>
      <c r="C380" s="442"/>
      <c r="E380" s="388"/>
      <c r="F380" s="388"/>
      <c r="G380" s="388"/>
      <c r="H380" s="388"/>
      <c r="I380" s="388"/>
      <c r="J380" s="388"/>
      <c r="K380" s="388"/>
      <c r="L380" s="388"/>
      <c r="M380" s="172"/>
    </row>
    <row r="381" spans="1:13" s="100" customFormat="1" x14ac:dyDescent="0.25">
      <c r="A381" s="227"/>
      <c r="B381" s="227"/>
      <c r="C381" s="442"/>
      <c r="E381" s="388"/>
      <c r="F381" s="388"/>
      <c r="G381" s="388"/>
      <c r="H381" s="388"/>
      <c r="I381" s="388"/>
      <c r="J381" s="388"/>
      <c r="K381" s="388"/>
      <c r="L381" s="388"/>
      <c r="M381" s="172"/>
    </row>
    <row r="382" spans="1:13" s="100" customFormat="1" x14ac:dyDescent="0.25">
      <c r="A382" s="227"/>
      <c r="B382" s="227"/>
      <c r="C382" s="442"/>
      <c r="E382" s="388"/>
      <c r="F382" s="388"/>
      <c r="G382" s="388"/>
      <c r="H382" s="388"/>
      <c r="I382" s="388"/>
      <c r="J382" s="388"/>
      <c r="K382" s="388"/>
      <c r="L382" s="388"/>
      <c r="M382" s="172"/>
    </row>
    <row r="383" spans="1:13" s="100" customFormat="1" x14ac:dyDescent="0.25">
      <c r="A383" s="227"/>
      <c r="B383" s="227"/>
      <c r="C383" s="442"/>
      <c r="E383" s="388"/>
      <c r="F383" s="388"/>
      <c r="G383" s="388"/>
      <c r="H383" s="388"/>
      <c r="I383" s="388"/>
      <c r="J383" s="388"/>
      <c r="K383" s="388"/>
      <c r="L383" s="388"/>
      <c r="M383" s="172"/>
    </row>
    <row r="384" spans="1:13" s="100" customFormat="1" x14ac:dyDescent="0.25">
      <c r="A384" s="227"/>
      <c r="B384" s="227"/>
      <c r="C384" s="442"/>
      <c r="E384" s="388"/>
      <c r="F384" s="388"/>
      <c r="G384" s="388"/>
      <c r="H384" s="388"/>
      <c r="I384" s="388"/>
      <c r="J384" s="388"/>
      <c r="K384" s="388"/>
      <c r="L384" s="388"/>
      <c r="M384" s="172"/>
    </row>
    <row r="385" spans="1:13" s="100" customFormat="1" x14ac:dyDescent="0.25">
      <c r="A385" s="227"/>
      <c r="B385" s="227"/>
      <c r="C385" s="442"/>
      <c r="E385" s="388"/>
      <c r="F385" s="388"/>
      <c r="G385" s="388"/>
      <c r="H385" s="388"/>
      <c r="I385" s="388"/>
      <c r="J385" s="388"/>
      <c r="K385" s="388"/>
      <c r="L385" s="388"/>
      <c r="M385" s="172"/>
    </row>
    <row r="386" spans="1:13" s="100" customFormat="1" x14ac:dyDescent="0.25">
      <c r="A386" s="227"/>
      <c r="B386" s="227"/>
      <c r="C386" s="442"/>
      <c r="E386" s="388"/>
      <c r="F386" s="388"/>
      <c r="G386" s="388"/>
      <c r="H386" s="388"/>
      <c r="I386" s="388"/>
      <c r="J386" s="388"/>
      <c r="K386" s="388"/>
      <c r="L386" s="388"/>
      <c r="M386" s="172"/>
    </row>
    <row r="387" spans="1:13" s="100" customFormat="1" x14ac:dyDescent="0.25">
      <c r="A387" s="227"/>
      <c r="B387" s="227"/>
      <c r="C387" s="442"/>
      <c r="E387" s="388"/>
      <c r="F387" s="388"/>
      <c r="G387" s="388"/>
      <c r="H387" s="388"/>
      <c r="I387" s="388"/>
      <c r="J387" s="388"/>
      <c r="K387" s="388"/>
      <c r="L387" s="388"/>
      <c r="M387" s="172"/>
    </row>
    <row r="388" spans="1:13" s="100" customFormat="1" x14ac:dyDescent="0.25">
      <c r="A388" s="227"/>
      <c r="B388" s="227"/>
      <c r="C388" s="442"/>
      <c r="E388" s="388"/>
      <c r="F388" s="388"/>
      <c r="G388" s="388"/>
      <c r="H388" s="388"/>
      <c r="I388" s="388"/>
      <c r="J388" s="388"/>
      <c r="K388" s="388"/>
      <c r="L388" s="388"/>
      <c r="M388" s="172"/>
    </row>
    <row r="389" spans="1:13" s="100" customFormat="1" x14ac:dyDescent="0.25">
      <c r="A389" s="227"/>
      <c r="B389" s="227"/>
      <c r="C389" s="442"/>
      <c r="E389" s="388"/>
      <c r="F389" s="388"/>
      <c r="G389" s="388"/>
      <c r="H389" s="388"/>
      <c r="I389" s="388"/>
      <c r="J389" s="388"/>
      <c r="K389" s="388"/>
      <c r="L389" s="388"/>
      <c r="M389" s="172"/>
    </row>
    <row r="390" spans="1:13" s="100" customFormat="1" x14ac:dyDescent="0.25">
      <c r="A390" s="227"/>
      <c r="B390" s="227"/>
      <c r="C390" s="442"/>
      <c r="E390" s="388"/>
      <c r="F390" s="388"/>
      <c r="G390" s="388"/>
      <c r="H390" s="388"/>
      <c r="I390" s="388"/>
      <c r="J390" s="388"/>
      <c r="K390" s="388"/>
      <c r="L390" s="388"/>
      <c r="M390" s="172"/>
    </row>
    <row r="391" spans="1:13" s="100" customFormat="1" x14ac:dyDescent="0.25">
      <c r="A391" s="227"/>
      <c r="B391" s="227"/>
      <c r="C391" s="442"/>
      <c r="E391" s="388"/>
      <c r="F391" s="388"/>
      <c r="G391" s="388"/>
      <c r="H391" s="388"/>
      <c r="I391" s="388"/>
      <c r="J391" s="388"/>
      <c r="K391" s="388"/>
      <c r="L391" s="388"/>
      <c r="M391" s="172"/>
    </row>
    <row r="392" spans="1:13" s="100" customFormat="1" x14ac:dyDescent="0.25">
      <c r="A392" s="227"/>
      <c r="B392" s="227"/>
      <c r="C392" s="442"/>
      <c r="E392" s="388"/>
      <c r="F392" s="388"/>
      <c r="G392" s="388"/>
      <c r="H392" s="388"/>
      <c r="I392" s="388"/>
      <c r="J392" s="388"/>
      <c r="K392" s="388"/>
      <c r="L392" s="388"/>
      <c r="M392" s="172"/>
    </row>
    <row r="393" spans="1:13" s="100" customFormat="1" x14ac:dyDescent="0.25">
      <c r="A393" s="227"/>
      <c r="B393" s="227"/>
      <c r="C393" s="442"/>
      <c r="E393" s="388"/>
      <c r="F393" s="388"/>
      <c r="G393" s="388"/>
      <c r="H393" s="388"/>
      <c r="I393" s="388"/>
      <c r="J393" s="388"/>
      <c r="K393" s="388"/>
      <c r="L393" s="388"/>
      <c r="M393" s="172"/>
    </row>
    <row r="394" spans="1:13" s="100" customFormat="1" x14ac:dyDescent="0.25">
      <c r="A394" s="227"/>
      <c r="B394" s="227"/>
      <c r="C394" s="442"/>
      <c r="E394" s="388"/>
      <c r="F394" s="388"/>
      <c r="G394" s="388"/>
      <c r="H394" s="388"/>
      <c r="I394" s="388"/>
      <c r="J394" s="388"/>
      <c r="K394" s="388"/>
      <c r="L394" s="388"/>
      <c r="M394" s="172"/>
    </row>
    <row r="395" spans="1:13" s="100" customFormat="1" x14ac:dyDescent="0.25">
      <c r="A395" s="227"/>
      <c r="B395" s="227"/>
      <c r="C395" s="442"/>
      <c r="E395" s="388"/>
      <c r="F395" s="388"/>
      <c r="G395" s="388"/>
      <c r="H395" s="388"/>
      <c r="I395" s="388"/>
      <c r="J395" s="388"/>
      <c r="K395" s="388"/>
      <c r="L395" s="388"/>
      <c r="M395" s="172"/>
    </row>
    <row r="396" spans="1:13" s="100" customFormat="1" x14ac:dyDescent="0.25">
      <c r="A396" s="227"/>
      <c r="B396" s="227"/>
      <c r="C396" s="442"/>
      <c r="E396" s="388"/>
      <c r="F396" s="388"/>
      <c r="G396" s="388"/>
      <c r="H396" s="388"/>
      <c r="I396" s="388"/>
      <c r="J396" s="388"/>
      <c r="K396" s="388"/>
      <c r="L396" s="388"/>
      <c r="M396" s="172"/>
    </row>
    <row r="397" spans="1:13" s="100" customFormat="1" x14ac:dyDescent="0.25">
      <c r="A397" s="227"/>
      <c r="B397" s="227"/>
      <c r="C397" s="442"/>
      <c r="E397" s="388"/>
      <c r="F397" s="388"/>
      <c r="G397" s="388"/>
      <c r="H397" s="388"/>
      <c r="I397" s="388"/>
      <c r="J397" s="388"/>
      <c r="K397" s="388"/>
      <c r="L397" s="388"/>
      <c r="M397" s="172"/>
    </row>
    <row r="398" spans="1:13" s="100" customFormat="1" x14ac:dyDescent="0.25">
      <c r="A398" s="227"/>
      <c r="B398" s="227"/>
      <c r="C398" s="442"/>
      <c r="E398" s="388"/>
      <c r="F398" s="388"/>
      <c r="G398" s="388"/>
      <c r="H398" s="388"/>
      <c r="I398" s="388"/>
      <c r="J398" s="388"/>
      <c r="K398" s="388"/>
      <c r="L398" s="388"/>
      <c r="M398" s="172"/>
    </row>
    <row r="399" spans="1:13" s="100" customFormat="1" x14ac:dyDescent="0.25">
      <c r="A399" s="227"/>
      <c r="B399" s="227"/>
      <c r="C399" s="442"/>
      <c r="E399" s="388"/>
      <c r="F399" s="388"/>
      <c r="G399" s="388"/>
      <c r="H399" s="388"/>
      <c r="I399" s="388"/>
      <c r="J399" s="388"/>
      <c r="K399" s="388"/>
      <c r="L399" s="388"/>
      <c r="M399" s="172"/>
    </row>
    <row r="400" spans="1:13" s="100" customFormat="1" x14ac:dyDescent="0.25">
      <c r="A400" s="227"/>
      <c r="B400" s="227"/>
      <c r="C400" s="442"/>
      <c r="E400" s="388"/>
      <c r="F400" s="388"/>
      <c r="G400" s="388"/>
      <c r="H400" s="388"/>
      <c r="I400" s="388"/>
      <c r="J400" s="388"/>
      <c r="K400" s="388"/>
      <c r="L400" s="388"/>
      <c r="M400" s="172"/>
    </row>
    <row r="401" spans="1:13" s="100" customFormat="1" x14ac:dyDescent="0.25">
      <c r="A401" s="227"/>
      <c r="B401" s="227"/>
      <c r="C401" s="442"/>
      <c r="E401" s="388"/>
      <c r="F401" s="388"/>
      <c r="G401" s="388"/>
      <c r="H401" s="388"/>
      <c r="I401" s="388"/>
      <c r="J401" s="388"/>
      <c r="K401" s="388"/>
      <c r="L401" s="388"/>
      <c r="M401" s="172"/>
    </row>
    <row r="402" spans="1:13" s="100" customFormat="1" x14ac:dyDescent="0.25">
      <c r="A402" s="227"/>
      <c r="B402" s="227"/>
      <c r="C402" s="442"/>
      <c r="E402" s="388"/>
      <c r="F402" s="388"/>
      <c r="G402" s="388"/>
      <c r="H402" s="388"/>
      <c r="I402" s="388"/>
      <c r="J402" s="388"/>
      <c r="K402" s="388"/>
      <c r="L402" s="388"/>
      <c r="M402" s="172"/>
    </row>
    <row r="403" spans="1:13" s="100" customFormat="1" x14ac:dyDescent="0.25">
      <c r="A403" s="227"/>
      <c r="B403" s="227"/>
      <c r="C403" s="442"/>
      <c r="E403" s="388"/>
      <c r="F403" s="388"/>
      <c r="G403" s="388"/>
      <c r="H403" s="388"/>
      <c r="I403" s="388"/>
      <c r="J403" s="388"/>
      <c r="K403" s="388"/>
      <c r="L403" s="388"/>
      <c r="M403" s="172"/>
    </row>
    <row r="404" spans="1:13" s="100" customFormat="1" x14ac:dyDescent="0.25">
      <c r="A404" s="227"/>
      <c r="B404" s="227"/>
      <c r="C404" s="442"/>
      <c r="E404" s="388"/>
      <c r="F404" s="388"/>
      <c r="G404" s="388"/>
      <c r="H404" s="388"/>
      <c r="I404" s="388"/>
      <c r="J404" s="388"/>
      <c r="K404" s="388"/>
      <c r="L404" s="388"/>
      <c r="M404" s="172"/>
    </row>
    <row r="405" spans="1:13" s="100" customFormat="1" x14ac:dyDescent="0.25">
      <c r="A405" s="227"/>
      <c r="B405" s="227"/>
      <c r="C405" s="442"/>
      <c r="E405" s="388"/>
      <c r="F405" s="388"/>
      <c r="G405" s="388"/>
      <c r="H405" s="388"/>
      <c r="I405" s="388"/>
      <c r="J405" s="388"/>
      <c r="K405" s="388"/>
      <c r="L405" s="388"/>
      <c r="M405" s="172"/>
    </row>
  </sheetData>
  <mergeCells count="91">
    <mergeCell ref="L107:L108"/>
    <mergeCell ref="G117:G118"/>
    <mergeCell ref="H117:H118"/>
    <mergeCell ref="I117:I118"/>
    <mergeCell ref="J117:J118"/>
    <mergeCell ref="K117:K118"/>
    <mergeCell ref="L117:L118"/>
    <mergeCell ref="G107:G108"/>
    <mergeCell ref="H107:H108"/>
    <mergeCell ref="I107:I108"/>
    <mergeCell ref="J107:J108"/>
    <mergeCell ref="K107:K108"/>
    <mergeCell ref="H97:H98"/>
    <mergeCell ref="I97:I98"/>
    <mergeCell ref="J97:J98"/>
    <mergeCell ref="K97:K98"/>
    <mergeCell ref="L97:L98"/>
    <mergeCell ref="K49:K50"/>
    <mergeCell ref="L49:L50"/>
    <mergeCell ref="G60:G61"/>
    <mergeCell ref="H60:H61"/>
    <mergeCell ref="I60:I61"/>
    <mergeCell ref="J60:J61"/>
    <mergeCell ref="K60:K61"/>
    <mergeCell ref="L60:L61"/>
    <mergeCell ref="L7:L8"/>
    <mergeCell ref="G23:G24"/>
    <mergeCell ref="H23:H24"/>
    <mergeCell ref="I23:I24"/>
    <mergeCell ref="J23:J24"/>
    <mergeCell ref="K23:K24"/>
    <mergeCell ref="L23:L24"/>
    <mergeCell ref="D47:P47"/>
    <mergeCell ref="D21:P21"/>
    <mergeCell ref="A39:A57"/>
    <mergeCell ref="B39:B57"/>
    <mergeCell ref="M56:P56"/>
    <mergeCell ref="M46:P46"/>
    <mergeCell ref="G39:G40"/>
    <mergeCell ref="H39:H40"/>
    <mergeCell ref="I39:I40"/>
    <mergeCell ref="J39:J40"/>
    <mergeCell ref="K39:K40"/>
    <mergeCell ref="L39:L40"/>
    <mergeCell ref="G49:G50"/>
    <mergeCell ref="H49:H50"/>
    <mergeCell ref="I49:I50"/>
    <mergeCell ref="J49:J50"/>
    <mergeCell ref="A60:A86"/>
    <mergeCell ref="B60:B86"/>
    <mergeCell ref="M85:P85"/>
    <mergeCell ref="M74:P74"/>
    <mergeCell ref="D75:P75"/>
    <mergeCell ref="G77:G78"/>
    <mergeCell ref="H77:H78"/>
    <mergeCell ref="I77:I78"/>
    <mergeCell ref="J77:J78"/>
    <mergeCell ref="K77:K78"/>
    <mergeCell ref="L77:L78"/>
    <mergeCell ref="O1:O5"/>
    <mergeCell ref="P1:P5"/>
    <mergeCell ref="A7:A36"/>
    <mergeCell ref="B7:B36"/>
    <mergeCell ref="M1:M5"/>
    <mergeCell ref="N1:N5"/>
    <mergeCell ref="B1:B5"/>
    <mergeCell ref="M20:P20"/>
    <mergeCell ref="M35:P35"/>
    <mergeCell ref="G1:I5"/>
    <mergeCell ref="J1:L5"/>
    <mergeCell ref="G7:G8"/>
    <mergeCell ref="H7:H8"/>
    <mergeCell ref="I7:I8"/>
    <mergeCell ref="J7:J8"/>
    <mergeCell ref="K7:K8"/>
    <mergeCell ref="M103:P103"/>
    <mergeCell ref="A107:A126"/>
    <mergeCell ref="B107:B126"/>
    <mergeCell ref="A89:A104"/>
    <mergeCell ref="B89:B104"/>
    <mergeCell ref="M94:P94"/>
    <mergeCell ref="M125:P125"/>
    <mergeCell ref="M115:P115"/>
    <mergeCell ref="D95:P95"/>
    <mergeCell ref="G89:G90"/>
    <mergeCell ref="H89:H90"/>
    <mergeCell ref="I89:I90"/>
    <mergeCell ref="J89:J90"/>
    <mergeCell ref="K89:K90"/>
    <mergeCell ref="L89:L90"/>
    <mergeCell ref="G97:G9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Z635"/>
  <sheetViews>
    <sheetView topLeftCell="A288" zoomScale="80" zoomScaleNormal="80" workbookViewId="0">
      <selection activeCell="A292" sqref="A292:A313"/>
    </sheetView>
  </sheetViews>
  <sheetFormatPr defaultColWidth="0" defaultRowHeight="18" x14ac:dyDescent="0.25"/>
  <cols>
    <col min="1" max="1" width="29.28515625" customWidth="1"/>
    <col min="2" max="2" width="9.140625" customWidth="1"/>
    <col min="3" max="3" width="17.85546875" style="389" customWidth="1"/>
    <col min="4" max="4" width="45.5703125" customWidth="1"/>
    <col min="5" max="5" width="17.28515625" style="389" customWidth="1"/>
    <col min="6" max="6" width="16.7109375" style="389" customWidth="1"/>
    <col min="7" max="12" width="8.7109375" style="389" customWidth="1"/>
    <col min="13" max="13" width="15.140625" style="167" customWidth="1"/>
    <col min="14" max="14" width="11.42578125" customWidth="1"/>
    <col min="15" max="15" width="10.42578125" customWidth="1"/>
    <col min="16" max="16" width="13.140625" customWidth="1"/>
    <col min="17" max="78" width="0" style="100" hidden="1" customWidth="1"/>
    <col min="79" max="16384" width="9.140625" hidden="1"/>
  </cols>
  <sheetData>
    <row r="1" spans="1:18" ht="40.5" x14ac:dyDescent="0.2">
      <c r="A1" s="60" t="s">
        <v>433</v>
      </c>
      <c r="B1" s="63" t="s">
        <v>5</v>
      </c>
      <c r="C1" s="397"/>
      <c r="D1" s="63" t="s">
        <v>5</v>
      </c>
      <c r="E1" s="397"/>
      <c r="F1" s="397"/>
      <c r="G1" s="813" t="s">
        <v>1555</v>
      </c>
      <c r="H1" s="814"/>
      <c r="I1" s="815"/>
      <c r="J1" s="813" t="s">
        <v>1556</v>
      </c>
      <c r="K1" s="814"/>
      <c r="L1" s="815"/>
      <c r="M1" s="810" t="s">
        <v>9</v>
      </c>
      <c r="N1" s="884" t="s">
        <v>10</v>
      </c>
      <c r="O1" s="884" t="s">
        <v>11</v>
      </c>
      <c r="P1" s="884" t="s">
        <v>12</v>
      </c>
    </row>
    <row r="2" spans="1:18" ht="20.25" x14ac:dyDescent="0.2">
      <c r="A2" s="61" t="s">
        <v>1</v>
      </c>
      <c r="B2" s="64" t="s">
        <v>6</v>
      </c>
      <c r="C2" s="398"/>
      <c r="D2" s="64" t="s">
        <v>65</v>
      </c>
      <c r="E2" s="398"/>
      <c r="F2" s="398"/>
      <c r="G2" s="816"/>
      <c r="H2" s="817"/>
      <c r="I2" s="818"/>
      <c r="J2" s="816"/>
      <c r="K2" s="817"/>
      <c r="L2" s="818"/>
      <c r="M2" s="811"/>
      <c r="N2" s="885"/>
      <c r="O2" s="885"/>
      <c r="P2" s="885"/>
    </row>
    <row r="3" spans="1:18" ht="20.25" x14ac:dyDescent="0.2">
      <c r="A3" s="61" t="s">
        <v>2</v>
      </c>
      <c r="B3" s="65"/>
      <c r="C3" s="399"/>
      <c r="D3" s="64" t="s">
        <v>66</v>
      </c>
      <c r="E3" s="398"/>
      <c r="F3" s="398"/>
      <c r="G3" s="816"/>
      <c r="H3" s="817"/>
      <c r="I3" s="818"/>
      <c r="J3" s="816"/>
      <c r="K3" s="817"/>
      <c r="L3" s="818"/>
      <c r="M3" s="811"/>
      <c r="N3" s="885"/>
      <c r="O3" s="885"/>
      <c r="P3" s="885"/>
    </row>
    <row r="4" spans="1:18" ht="20.25" x14ac:dyDescent="0.2">
      <c r="A4" s="61" t="s">
        <v>64</v>
      </c>
      <c r="B4" s="65"/>
      <c r="C4" s="399"/>
      <c r="D4" s="65"/>
      <c r="E4" s="399"/>
      <c r="F4" s="399"/>
      <c r="G4" s="816"/>
      <c r="H4" s="817"/>
      <c r="I4" s="818"/>
      <c r="J4" s="816"/>
      <c r="K4" s="817"/>
      <c r="L4" s="818"/>
      <c r="M4" s="811"/>
      <c r="N4" s="885"/>
      <c r="O4" s="885"/>
      <c r="P4" s="885"/>
    </row>
    <row r="5" spans="1:18" ht="21" thickBot="1" x14ac:dyDescent="0.25">
      <c r="A5" s="62" t="s">
        <v>4</v>
      </c>
      <c r="B5" s="66"/>
      <c r="C5" s="400"/>
      <c r="D5" s="66"/>
      <c r="E5" s="400"/>
      <c r="F5" s="400"/>
      <c r="G5" s="819"/>
      <c r="H5" s="820"/>
      <c r="I5" s="821"/>
      <c r="J5" s="819"/>
      <c r="K5" s="820"/>
      <c r="L5" s="821"/>
      <c r="M5" s="812"/>
      <c r="N5" s="886"/>
      <c r="O5" s="886"/>
      <c r="P5" s="886"/>
    </row>
    <row r="6" spans="1:18" ht="36.75" thickBot="1" x14ac:dyDescent="0.25">
      <c r="A6" s="190" t="s">
        <v>1639</v>
      </c>
      <c r="B6" s="23"/>
      <c r="C6" s="387" t="s">
        <v>1436</v>
      </c>
      <c r="D6" s="182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66" t="str">
        <f>'Данные по ТП'!C120</f>
        <v>ТМ-400/10</v>
      </c>
      <c r="N6" s="126" t="s">
        <v>1352</v>
      </c>
      <c r="O6" s="125" t="s">
        <v>5</v>
      </c>
      <c r="P6" s="127">
        <f>'Данные по ТП'!F120</f>
        <v>23340</v>
      </c>
    </row>
    <row r="7" spans="1:18" ht="19.5" thickBot="1" x14ac:dyDescent="0.25">
      <c r="A7" s="794" t="s">
        <v>1163</v>
      </c>
      <c r="B7" s="791" t="s">
        <v>586</v>
      </c>
      <c r="C7" s="401">
        <v>1</v>
      </c>
      <c r="D7" s="173" t="s">
        <v>434</v>
      </c>
      <c r="E7" s="391"/>
      <c r="F7" s="686">
        <f>((O7*1.73*220*0.9)/1000)+((N7*1.73*220*0.9)/1000)+((M7*1.73*220*0.9)/1000)</f>
        <v>0</v>
      </c>
      <c r="G7" s="822">
        <v>240</v>
      </c>
      <c r="H7" s="822">
        <v>240</v>
      </c>
      <c r="I7" s="822">
        <v>242</v>
      </c>
      <c r="J7" s="822">
        <v>416</v>
      </c>
      <c r="K7" s="822">
        <v>416</v>
      </c>
      <c r="L7" s="822">
        <v>419</v>
      </c>
      <c r="M7" s="202">
        <v>0</v>
      </c>
      <c r="N7" s="202">
        <v>0</v>
      </c>
      <c r="O7" s="202">
        <v>0</v>
      </c>
      <c r="P7" s="202">
        <v>0</v>
      </c>
    </row>
    <row r="8" spans="1:18" ht="19.5" thickBot="1" x14ac:dyDescent="0.25">
      <c r="A8" s="856"/>
      <c r="B8" s="828"/>
      <c r="C8" s="401">
        <v>2</v>
      </c>
      <c r="D8" s="173" t="s">
        <v>435</v>
      </c>
      <c r="E8" s="391"/>
      <c r="F8" s="686">
        <f t="shared" ref="F8:F19" si="0">((O8*1.73*220*0.9)/1000)+((N8*1.73*220*0.9)/1000)+((M8*1.73*220*0.9)/1000)</f>
        <v>44.872739999999993</v>
      </c>
      <c r="G8" s="823"/>
      <c r="H8" s="823"/>
      <c r="I8" s="823"/>
      <c r="J8" s="823"/>
      <c r="K8" s="823"/>
      <c r="L8" s="823"/>
      <c r="M8" s="202">
        <v>50</v>
      </c>
      <c r="N8" s="202">
        <v>46</v>
      </c>
      <c r="O8" s="202">
        <v>35</v>
      </c>
      <c r="P8" s="202">
        <v>20</v>
      </c>
    </row>
    <row r="9" spans="1:18" ht="19.5" thickBot="1" x14ac:dyDescent="0.25">
      <c r="A9" s="856"/>
      <c r="B9" s="828"/>
      <c r="C9" s="401">
        <v>3</v>
      </c>
      <c r="D9" s="173" t="s">
        <v>1641</v>
      </c>
      <c r="E9" s="391"/>
      <c r="F9" s="686">
        <f t="shared" si="0"/>
        <v>0</v>
      </c>
      <c r="G9" s="686"/>
      <c r="H9" s="686"/>
      <c r="I9" s="686"/>
      <c r="J9" s="686"/>
      <c r="K9" s="686"/>
      <c r="L9" s="686"/>
      <c r="M9" s="202">
        <v>0</v>
      </c>
      <c r="N9" s="202">
        <v>0</v>
      </c>
      <c r="O9" s="202">
        <v>0</v>
      </c>
      <c r="P9" s="202">
        <v>0</v>
      </c>
    </row>
    <row r="10" spans="1:18" ht="19.5" thickBot="1" x14ac:dyDescent="0.25">
      <c r="A10" s="856"/>
      <c r="B10" s="828"/>
      <c r="C10" s="401">
        <v>4</v>
      </c>
      <c r="D10" s="173" t="s">
        <v>436</v>
      </c>
      <c r="E10" s="391"/>
      <c r="F10" s="686">
        <f t="shared" si="0"/>
        <v>23.977799999999998</v>
      </c>
      <c r="G10" s="686"/>
      <c r="H10" s="686"/>
      <c r="I10" s="686"/>
      <c r="J10" s="686"/>
      <c r="K10" s="686"/>
      <c r="L10" s="686"/>
      <c r="M10" s="202">
        <v>16</v>
      </c>
      <c r="N10" s="202">
        <v>28</v>
      </c>
      <c r="O10" s="202">
        <v>26</v>
      </c>
      <c r="P10" s="202">
        <v>10</v>
      </c>
    </row>
    <row r="11" spans="1:18" ht="19.5" thickBot="1" x14ac:dyDescent="0.25">
      <c r="A11" s="856"/>
      <c r="B11" s="828"/>
      <c r="C11" s="401">
        <v>5</v>
      </c>
      <c r="D11" s="173" t="s">
        <v>437</v>
      </c>
      <c r="E11" s="391"/>
      <c r="F11" s="686">
        <f t="shared" si="0"/>
        <v>16.09938</v>
      </c>
      <c r="G11" s="686"/>
      <c r="H11" s="686"/>
      <c r="I11" s="686"/>
      <c r="J11" s="686"/>
      <c r="K11" s="686"/>
      <c r="L11" s="686"/>
      <c r="M11" s="202">
        <v>13</v>
      </c>
      <c r="N11" s="202">
        <v>16</v>
      </c>
      <c r="O11" s="202">
        <v>18</v>
      </c>
      <c r="P11" s="202">
        <v>8</v>
      </c>
    </row>
    <row r="12" spans="1:18" ht="19.5" thickBot="1" x14ac:dyDescent="0.25">
      <c r="A12" s="856"/>
      <c r="B12" s="828"/>
      <c r="C12" s="401">
        <v>6</v>
      </c>
      <c r="D12" s="173" t="s">
        <v>438</v>
      </c>
      <c r="E12" s="391"/>
      <c r="F12" s="686">
        <f t="shared" si="0"/>
        <v>0</v>
      </c>
      <c r="G12" s="686"/>
      <c r="H12" s="686"/>
      <c r="I12" s="686"/>
      <c r="J12" s="686"/>
      <c r="K12" s="686"/>
      <c r="L12" s="686"/>
      <c r="M12" s="202">
        <v>0</v>
      </c>
      <c r="N12" s="202">
        <v>0</v>
      </c>
      <c r="O12" s="202">
        <v>0</v>
      </c>
      <c r="P12" s="202">
        <v>0</v>
      </c>
      <c r="Q12" s="223"/>
      <c r="R12" s="101"/>
    </row>
    <row r="13" spans="1:18" ht="19.5" thickBot="1" x14ac:dyDescent="0.25">
      <c r="A13" s="856"/>
      <c r="B13" s="828"/>
      <c r="C13" s="401">
        <v>7</v>
      </c>
      <c r="D13" s="173" t="s">
        <v>1058</v>
      </c>
      <c r="E13" s="391"/>
      <c r="F13" s="686">
        <f t="shared" si="0"/>
        <v>0</v>
      </c>
      <c r="G13" s="686"/>
      <c r="H13" s="686"/>
      <c r="I13" s="686"/>
      <c r="J13" s="686"/>
      <c r="K13" s="686"/>
      <c r="L13" s="686"/>
      <c r="M13" s="202">
        <v>0</v>
      </c>
      <c r="N13" s="202">
        <v>0</v>
      </c>
      <c r="O13" s="202">
        <v>0</v>
      </c>
      <c r="P13" s="202">
        <v>0</v>
      </c>
    </row>
    <row r="14" spans="1:18" ht="19.5" thickBot="1" x14ac:dyDescent="0.25">
      <c r="A14" s="856"/>
      <c r="B14" s="828"/>
      <c r="C14" s="401">
        <v>8</v>
      </c>
      <c r="D14" s="173" t="s">
        <v>439</v>
      </c>
      <c r="E14" s="391"/>
      <c r="F14" s="686">
        <f t="shared" si="0"/>
        <v>21.922559999999997</v>
      </c>
      <c r="G14" s="686"/>
      <c r="H14" s="686"/>
      <c r="I14" s="686"/>
      <c r="J14" s="686"/>
      <c r="K14" s="686"/>
      <c r="L14" s="686"/>
      <c r="M14" s="202">
        <v>21</v>
      </c>
      <c r="N14" s="202">
        <v>28</v>
      </c>
      <c r="O14" s="202">
        <v>15</v>
      </c>
      <c r="P14" s="202">
        <v>5</v>
      </c>
    </row>
    <row r="15" spans="1:18" ht="19.5" thickBot="1" x14ac:dyDescent="0.25">
      <c r="A15" s="856"/>
      <c r="B15" s="828"/>
      <c r="C15" s="401">
        <v>9</v>
      </c>
      <c r="D15" s="173" t="s">
        <v>1059</v>
      </c>
      <c r="E15" s="391"/>
      <c r="F15" s="686">
        <f t="shared" si="0"/>
        <v>0</v>
      </c>
      <c r="G15" s="686"/>
      <c r="H15" s="686"/>
      <c r="I15" s="686"/>
      <c r="J15" s="686"/>
      <c r="K15" s="686"/>
      <c r="L15" s="686"/>
      <c r="M15" s="202"/>
      <c r="N15" s="202"/>
      <c r="O15" s="202"/>
      <c r="P15" s="202"/>
    </row>
    <row r="16" spans="1:18" ht="19.5" thickBot="1" x14ac:dyDescent="0.25">
      <c r="A16" s="856"/>
      <c r="B16" s="828"/>
      <c r="C16" s="401">
        <v>10</v>
      </c>
      <c r="D16" s="173" t="s">
        <v>440</v>
      </c>
      <c r="E16" s="391"/>
      <c r="F16" s="686">
        <f t="shared" si="0"/>
        <v>0</v>
      </c>
      <c r="G16" s="686"/>
      <c r="H16" s="686"/>
      <c r="I16" s="686"/>
      <c r="J16" s="686"/>
      <c r="K16" s="686"/>
      <c r="L16" s="686"/>
      <c r="M16" s="202">
        <v>0</v>
      </c>
      <c r="N16" s="202">
        <v>0</v>
      </c>
      <c r="O16" s="202">
        <v>0</v>
      </c>
      <c r="P16" s="202">
        <v>0</v>
      </c>
    </row>
    <row r="17" spans="1:17" ht="19.5" thickBot="1" x14ac:dyDescent="0.25">
      <c r="A17" s="856"/>
      <c r="B17" s="828"/>
      <c r="C17" s="401">
        <v>11</v>
      </c>
      <c r="D17" s="173" t="s">
        <v>441</v>
      </c>
      <c r="E17" s="391"/>
      <c r="F17" s="686">
        <f t="shared" si="0"/>
        <v>0</v>
      </c>
      <c r="G17" s="686"/>
      <c r="H17" s="686"/>
      <c r="I17" s="686"/>
      <c r="J17" s="686"/>
      <c r="K17" s="686"/>
      <c r="L17" s="686"/>
      <c r="M17" s="202">
        <v>0</v>
      </c>
      <c r="N17" s="202">
        <v>0</v>
      </c>
      <c r="O17" s="202">
        <v>0</v>
      </c>
      <c r="P17" s="202">
        <v>0</v>
      </c>
    </row>
    <row r="18" spans="1:17" ht="38.25" thickBot="1" x14ac:dyDescent="0.25">
      <c r="A18" s="856"/>
      <c r="B18" s="828"/>
      <c r="C18" s="401">
        <v>12</v>
      </c>
      <c r="D18" s="173" t="s">
        <v>1642</v>
      </c>
      <c r="E18" s="391"/>
      <c r="F18" s="686">
        <f t="shared" si="0"/>
        <v>0</v>
      </c>
      <c r="G18" s="686"/>
      <c r="H18" s="686"/>
      <c r="I18" s="686"/>
      <c r="J18" s="686"/>
      <c r="K18" s="686"/>
      <c r="L18" s="686"/>
      <c r="M18" s="202"/>
      <c r="N18" s="202"/>
      <c r="O18" s="202"/>
      <c r="P18" s="202"/>
    </row>
    <row r="19" spans="1:17" ht="19.5" thickBot="1" x14ac:dyDescent="0.25">
      <c r="A19" s="856"/>
      <c r="B19" s="828"/>
      <c r="C19" s="401"/>
      <c r="D19" s="173"/>
      <c r="E19" s="391"/>
      <c r="F19" s="686">
        <f t="shared" si="0"/>
        <v>0</v>
      </c>
      <c r="G19" s="686"/>
      <c r="H19" s="686"/>
      <c r="I19" s="686"/>
      <c r="J19" s="686"/>
      <c r="K19" s="686"/>
      <c r="L19" s="686"/>
      <c r="M19" s="361"/>
      <c r="N19" s="361"/>
      <c r="O19" s="361"/>
      <c r="P19" s="361"/>
    </row>
    <row r="20" spans="1:17" ht="19.5" thickBot="1" x14ac:dyDescent="0.25">
      <c r="A20" s="856"/>
      <c r="B20" s="828"/>
      <c r="C20" s="401"/>
      <c r="D20" s="173"/>
      <c r="E20" s="391"/>
      <c r="F20" s="391"/>
      <c r="G20" s="391"/>
      <c r="H20" s="391"/>
      <c r="I20" s="391"/>
      <c r="J20" s="391"/>
      <c r="K20" s="391"/>
      <c r="L20" s="391"/>
      <c r="M20" s="361"/>
      <c r="N20" s="361"/>
      <c r="O20" s="361"/>
      <c r="P20" s="361"/>
    </row>
    <row r="21" spans="1:17" ht="19.5" thickBot="1" x14ac:dyDescent="0.25">
      <c r="A21" s="856"/>
      <c r="B21" s="828"/>
      <c r="C21" s="401"/>
      <c r="D21" s="3" t="s">
        <v>1341</v>
      </c>
      <c r="E21" s="393"/>
      <c r="F21" s="393"/>
      <c r="G21" s="393"/>
      <c r="H21" s="393"/>
      <c r="I21" s="393"/>
      <c r="J21" s="393"/>
      <c r="K21" s="393"/>
      <c r="L21" s="393"/>
      <c r="M21" s="11">
        <f>SUM(M7:M18)</f>
        <v>100</v>
      </c>
      <c r="N21" s="11">
        <f>SUM(N7:N18)</f>
        <v>118</v>
      </c>
      <c r="O21" s="11">
        <f>SUM(O7:O18)</f>
        <v>94</v>
      </c>
      <c r="P21" s="11">
        <f>SUM(P7:P18)</f>
        <v>43</v>
      </c>
    </row>
    <row r="22" spans="1:17" ht="19.5" thickBot="1" x14ac:dyDescent="0.25">
      <c r="A22" s="856"/>
      <c r="B22" s="828"/>
      <c r="C22" s="401"/>
      <c r="D22" s="3" t="s">
        <v>1315</v>
      </c>
      <c r="E22" s="393"/>
      <c r="F22" s="393"/>
      <c r="G22" s="393"/>
      <c r="H22" s="393"/>
      <c r="I22" s="393"/>
      <c r="J22" s="393"/>
      <c r="K22" s="393"/>
      <c r="L22" s="393"/>
      <c r="M22" s="135">
        <f t="shared" ref="M22:O22" si="1">(M21*1.73*220*0.9)/1000</f>
        <v>34.253999999999998</v>
      </c>
      <c r="N22" s="135">
        <f t="shared" si="1"/>
        <v>40.419719999999991</v>
      </c>
      <c r="O22" s="135">
        <f t="shared" si="1"/>
        <v>32.19876</v>
      </c>
      <c r="P22" s="136"/>
      <c r="Q22" s="168"/>
    </row>
    <row r="23" spans="1:17" ht="18.75" thickBot="1" x14ac:dyDescent="0.25">
      <c r="A23" s="856"/>
      <c r="B23" s="828"/>
      <c r="C23" s="401"/>
      <c r="D23" s="3" t="s">
        <v>1342</v>
      </c>
      <c r="E23" s="394"/>
      <c r="F23" s="394"/>
      <c r="G23" s="394"/>
      <c r="H23" s="394"/>
      <c r="I23" s="394"/>
      <c r="J23" s="394"/>
      <c r="K23" s="394"/>
      <c r="L23" s="394"/>
      <c r="M23" s="788">
        <f>(M22+N22+O22)</f>
        <v>106.87248</v>
      </c>
      <c r="N23" s="789"/>
      <c r="O23" s="789"/>
      <c r="P23" s="790"/>
    </row>
    <row r="24" spans="1:17" ht="31.5" customHeight="1" thickBot="1" x14ac:dyDescent="0.25">
      <c r="A24" s="635"/>
      <c r="B24" s="674"/>
      <c r="C24" s="674"/>
      <c r="D24" s="629" t="str">
        <f>HYPERLINK("#Оглавление!h12","&lt;&lt;&lt;&lt;&lt;")</f>
        <v>&lt;&lt;&lt;&lt;&lt;</v>
      </c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</row>
    <row r="25" spans="1:17" ht="33.75" customHeight="1" thickBot="1" x14ac:dyDescent="0.25">
      <c r="A25" s="190" t="s">
        <v>1640</v>
      </c>
      <c r="B25" s="23"/>
      <c r="C25" s="387" t="s">
        <v>1436</v>
      </c>
      <c r="D25" s="182" t="s">
        <v>1351</v>
      </c>
      <c r="E25" s="390" t="s">
        <v>1435</v>
      </c>
      <c r="F25" s="499" t="s">
        <v>1511</v>
      </c>
      <c r="G25" s="499" t="s">
        <v>1557</v>
      </c>
      <c r="H25" s="720" t="s">
        <v>1558</v>
      </c>
      <c r="I25" s="499" t="s">
        <v>1559</v>
      </c>
      <c r="J25" s="720" t="s">
        <v>1446</v>
      </c>
      <c r="K25" s="499" t="s">
        <v>1560</v>
      </c>
      <c r="L25" s="499" t="s">
        <v>1561</v>
      </c>
      <c r="M25" s="166" t="str">
        <f>'Данные по ТП'!C121</f>
        <v>ТМ-400/10</v>
      </c>
      <c r="N25" s="126" t="s">
        <v>1352</v>
      </c>
      <c r="O25" s="125" t="s">
        <v>5</v>
      </c>
      <c r="P25" s="127">
        <f>'Данные по ТП'!F121</f>
        <v>11985</v>
      </c>
    </row>
    <row r="26" spans="1:17" ht="19.5" thickBot="1" x14ac:dyDescent="0.25">
      <c r="A26" s="794" t="s">
        <v>1163</v>
      </c>
      <c r="B26" s="791" t="s">
        <v>587</v>
      </c>
      <c r="C26" s="401">
        <v>1</v>
      </c>
      <c r="D26" s="173" t="s">
        <v>442</v>
      </c>
      <c r="E26" s="391"/>
      <c r="F26" s="686">
        <f>((O26*1.73*220*0.9)/1000)+((N26*1.73*220*0.9)/1000)+((M26*1.73*220*0.9)/1000)</f>
        <v>0</v>
      </c>
      <c r="G26" s="822">
        <v>229</v>
      </c>
      <c r="H26" s="822">
        <v>235</v>
      </c>
      <c r="I26" s="822">
        <v>238</v>
      </c>
      <c r="J26" s="822">
        <v>400</v>
      </c>
      <c r="K26" s="822">
        <v>405</v>
      </c>
      <c r="L26" s="822">
        <v>405</v>
      </c>
      <c r="M26" s="202">
        <v>0</v>
      </c>
      <c r="N26" s="202">
        <v>0</v>
      </c>
      <c r="O26" s="202">
        <v>0</v>
      </c>
      <c r="P26" s="202">
        <v>0</v>
      </c>
    </row>
    <row r="27" spans="1:17" ht="19.5" thickBot="1" x14ac:dyDescent="0.25">
      <c r="A27" s="856"/>
      <c r="B27" s="828"/>
      <c r="C27" s="401">
        <v>2</v>
      </c>
      <c r="D27" s="173" t="s">
        <v>443</v>
      </c>
      <c r="E27" s="391"/>
      <c r="F27" s="686">
        <f t="shared" ref="F27:F34" si="2">((O27*1.73*220*0.9)/1000)+((N27*1.73*220*0.9)/1000)+((M27*1.73*220*0.9)/1000)</f>
        <v>62.684820000000002</v>
      </c>
      <c r="G27" s="823"/>
      <c r="H27" s="823"/>
      <c r="I27" s="823"/>
      <c r="J27" s="823"/>
      <c r="K27" s="823"/>
      <c r="L27" s="823"/>
      <c r="M27" s="202">
        <v>52</v>
      </c>
      <c r="N27" s="202">
        <v>86</v>
      </c>
      <c r="O27" s="202">
        <v>45</v>
      </c>
      <c r="P27" s="202">
        <v>30</v>
      </c>
    </row>
    <row r="28" spans="1:17" ht="19.5" thickBot="1" x14ac:dyDescent="0.25">
      <c r="A28" s="856"/>
      <c r="B28" s="828"/>
      <c r="C28" s="401">
        <v>3</v>
      </c>
      <c r="D28" s="173" t="s">
        <v>444</v>
      </c>
      <c r="E28" s="391"/>
      <c r="F28" s="686">
        <f t="shared" si="2"/>
        <v>0</v>
      </c>
      <c r="G28" s="686"/>
      <c r="H28" s="686"/>
      <c r="I28" s="686"/>
      <c r="J28" s="686"/>
      <c r="K28" s="686"/>
      <c r="L28" s="686"/>
      <c r="M28" s="202"/>
      <c r="N28" s="202"/>
      <c r="O28" s="202"/>
      <c r="P28" s="202"/>
    </row>
    <row r="29" spans="1:17" ht="19.5" thickBot="1" x14ac:dyDescent="0.25">
      <c r="A29" s="856"/>
      <c r="B29" s="828"/>
      <c r="C29" s="401">
        <v>4</v>
      </c>
      <c r="D29" s="173" t="s">
        <v>1085</v>
      </c>
      <c r="E29" s="391"/>
      <c r="F29" s="686">
        <f t="shared" si="2"/>
        <v>115.43598</v>
      </c>
      <c r="G29" s="686"/>
      <c r="H29" s="686"/>
      <c r="I29" s="686"/>
      <c r="J29" s="686"/>
      <c r="K29" s="686"/>
      <c r="L29" s="686"/>
      <c r="M29" s="202">
        <v>136</v>
      </c>
      <c r="N29" s="202">
        <v>129</v>
      </c>
      <c r="O29" s="202">
        <v>72</v>
      </c>
      <c r="P29" s="202">
        <v>41</v>
      </c>
    </row>
    <row r="30" spans="1:17" ht="19.5" thickBot="1" x14ac:dyDescent="0.25">
      <c r="A30" s="856"/>
      <c r="B30" s="828"/>
      <c r="C30" s="401">
        <v>5</v>
      </c>
      <c r="D30" s="173" t="s">
        <v>92</v>
      </c>
      <c r="E30" s="391"/>
      <c r="F30" s="686">
        <f t="shared" si="2"/>
        <v>0</v>
      </c>
      <c r="G30" s="686"/>
      <c r="H30" s="686"/>
      <c r="I30" s="686"/>
      <c r="J30" s="686"/>
      <c r="K30" s="686"/>
      <c r="L30" s="686"/>
      <c r="M30" s="202"/>
      <c r="N30" s="202"/>
      <c r="O30" s="202"/>
      <c r="P30" s="202"/>
    </row>
    <row r="31" spans="1:17" ht="19.5" thickBot="1" x14ac:dyDescent="0.25">
      <c r="A31" s="856"/>
      <c r="B31" s="828"/>
      <c r="C31" s="401">
        <v>6</v>
      </c>
      <c r="D31" s="173" t="s">
        <v>445</v>
      </c>
      <c r="E31" s="391"/>
      <c r="F31" s="686">
        <f t="shared" si="2"/>
        <v>9.5911200000000001</v>
      </c>
      <c r="G31" s="686"/>
      <c r="H31" s="686"/>
      <c r="I31" s="686"/>
      <c r="J31" s="686"/>
      <c r="K31" s="686"/>
      <c r="L31" s="686"/>
      <c r="M31" s="202">
        <v>8</v>
      </c>
      <c r="N31" s="202">
        <v>10</v>
      </c>
      <c r="O31" s="202">
        <v>10</v>
      </c>
      <c r="P31" s="202">
        <v>6</v>
      </c>
    </row>
    <row r="32" spans="1:17" ht="38.25" thickBot="1" x14ac:dyDescent="0.25">
      <c r="A32" s="856"/>
      <c r="B32" s="828"/>
      <c r="C32" s="401">
        <v>7</v>
      </c>
      <c r="D32" s="173" t="s">
        <v>1069</v>
      </c>
      <c r="E32" s="391"/>
      <c r="F32" s="686">
        <f t="shared" si="2"/>
        <v>0</v>
      </c>
      <c r="G32" s="686"/>
      <c r="H32" s="686"/>
      <c r="I32" s="686"/>
      <c r="J32" s="686"/>
      <c r="K32" s="686"/>
      <c r="L32" s="686"/>
      <c r="M32" s="202">
        <v>0</v>
      </c>
      <c r="N32" s="202">
        <v>0</v>
      </c>
      <c r="O32" s="202">
        <v>0</v>
      </c>
      <c r="P32" s="202">
        <v>0</v>
      </c>
    </row>
    <row r="33" spans="1:18" ht="19.5" thickBot="1" x14ac:dyDescent="0.25">
      <c r="A33" s="856"/>
      <c r="B33" s="828"/>
      <c r="C33" s="401">
        <v>8</v>
      </c>
      <c r="D33" s="173" t="s">
        <v>446</v>
      </c>
      <c r="E33" s="391"/>
      <c r="F33" s="686">
        <f t="shared" si="2"/>
        <v>98.651520000000005</v>
      </c>
      <c r="G33" s="686"/>
      <c r="H33" s="686"/>
      <c r="I33" s="686"/>
      <c r="J33" s="686"/>
      <c r="K33" s="686"/>
      <c r="L33" s="686"/>
      <c r="M33" s="202">
        <v>59</v>
      </c>
      <c r="N33" s="202">
        <v>103</v>
      </c>
      <c r="O33" s="202">
        <v>126</v>
      </c>
      <c r="P33" s="202">
        <v>34</v>
      </c>
    </row>
    <row r="34" spans="1:18" ht="19.5" thickBot="1" x14ac:dyDescent="0.25">
      <c r="A34" s="856"/>
      <c r="B34" s="828"/>
      <c r="C34" s="401"/>
      <c r="D34" s="173"/>
      <c r="E34" s="391"/>
      <c r="F34" s="686">
        <f t="shared" si="2"/>
        <v>0</v>
      </c>
      <c r="G34" s="686"/>
      <c r="H34" s="686"/>
      <c r="I34" s="686"/>
      <c r="J34" s="686"/>
      <c r="K34" s="686"/>
      <c r="L34" s="686"/>
      <c r="M34" s="361"/>
      <c r="N34" s="361"/>
      <c r="O34" s="361"/>
      <c r="P34" s="361"/>
    </row>
    <row r="35" spans="1:18" ht="19.5" thickBot="1" x14ac:dyDescent="0.25">
      <c r="A35" s="856"/>
      <c r="B35" s="828"/>
      <c r="C35" s="401"/>
      <c r="D35" s="173"/>
      <c r="E35" s="391"/>
      <c r="F35" s="391"/>
      <c r="G35" s="391"/>
      <c r="H35" s="391"/>
      <c r="I35" s="391"/>
      <c r="J35" s="391"/>
      <c r="K35" s="391"/>
      <c r="L35" s="391"/>
      <c r="M35" s="361"/>
      <c r="N35" s="361"/>
      <c r="O35" s="361"/>
      <c r="P35" s="361"/>
    </row>
    <row r="36" spans="1:18" ht="19.5" thickBot="1" x14ac:dyDescent="0.25">
      <c r="A36" s="856"/>
      <c r="B36" s="828"/>
      <c r="C36" s="401"/>
      <c r="D36" s="3" t="s">
        <v>1314</v>
      </c>
      <c r="E36" s="393"/>
      <c r="F36" s="393"/>
      <c r="G36" s="393"/>
      <c r="H36" s="393"/>
      <c r="I36" s="393"/>
      <c r="J36" s="393"/>
      <c r="K36" s="393"/>
      <c r="L36" s="393"/>
      <c r="M36" s="11">
        <f>SUM(M26:M33)</f>
        <v>255</v>
      </c>
      <c r="N36" s="11">
        <f>SUM(N26:N33)</f>
        <v>328</v>
      </c>
      <c r="O36" s="11">
        <f>SUM(O26:O33)</f>
        <v>253</v>
      </c>
      <c r="P36" s="11">
        <f>SUM(P26:P33)</f>
        <v>111</v>
      </c>
    </row>
    <row r="37" spans="1:18" ht="19.5" thickBot="1" x14ac:dyDescent="0.25">
      <c r="A37" s="856"/>
      <c r="B37" s="828"/>
      <c r="C37" s="401"/>
      <c r="D37" s="3" t="s">
        <v>1315</v>
      </c>
      <c r="E37" s="393"/>
      <c r="F37" s="393"/>
      <c r="G37" s="393"/>
      <c r="H37" s="393"/>
      <c r="I37" s="393"/>
      <c r="J37" s="393"/>
      <c r="K37" s="393"/>
      <c r="L37" s="393"/>
      <c r="M37" s="135">
        <f t="shared" ref="M37:O37" si="3">(M36*1.73*220*0.9)/1000</f>
        <v>87.347700000000003</v>
      </c>
      <c r="N37" s="135">
        <f t="shared" si="3"/>
        <v>112.35311999999999</v>
      </c>
      <c r="O37" s="135">
        <f t="shared" si="3"/>
        <v>86.662620000000004</v>
      </c>
      <c r="P37" s="136"/>
      <c r="Q37" s="168"/>
    </row>
    <row r="38" spans="1:18" ht="18.75" thickBot="1" x14ac:dyDescent="0.25">
      <c r="A38" s="856"/>
      <c r="B38" s="828"/>
      <c r="C38" s="401"/>
      <c r="D38" s="3" t="s">
        <v>1316</v>
      </c>
      <c r="E38" s="394"/>
      <c r="F38" s="394"/>
      <c r="G38" s="394"/>
      <c r="H38" s="394"/>
      <c r="I38" s="394"/>
      <c r="J38" s="394"/>
      <c r="K38" s="394"/>
      <c r="L38" s="394"/>
      <c r="M38" s="788">
        <f>(M37+N37+O37)</f>
        <v>286.36343999999997</v>
      </c>
      <c r="N38" s="789"/>
      <c r="O38" s="789"/>
      <c r="P38" s="790"/>
    </row>
    <row r="39" spans="1:18" ht="19.5" thickBot="1" x14ac:dyDescent="0.25">
      <c r="A39" s="856"/>
      <c r="B39" s="828"/>
      <c r="C39" s="404"/>
      <c r="D39" s="830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832"/>
    </row>
    <row r="40" spans="1:18" ht="38.25" customHeight="1" thickBot="1" x14ac:dyDescent="0.25">
      <c r="A40" s="856"/>
      <c r="B40" s="828"/>
      <c r="C40" s="387" t="s">
        <v>1436</v>
      </c>
      <c r="D40" s="182" t="s">
        <v>1327</v>
      </c>
      <c r="E40" s="390" t="s">
        <v>1435</v>
      </c>
      <c r="F40" s="499" t="s">
        <v>1511</v>
      </c>
      <c r="G40" s="499" t="s">
        <v>1557</v>
      </c>
      <c r="H40" s="720" t="s">
        <v>1558</v>
      </c>
      <c r="I40" s="499" t="s">
        <v>1559</v>
      </c>
      <c r="J40" s="720" t="s">
        <v>1446</v>
      </c>
      <c r="K40" s="499" t="s">
        <v>1560</v>
      </c>
      <c r="L40" s="499" t="s">
        <v>1561</v>
      </c>
      <c r="M40" s="166" t="str">
        <f>'Данные по ТП'!C122</f>
        <v>ТМ-630/10</v>
      </c>
      <c r="N40" s="126" t="s">
        <v>1352</v>
      </c>
      <c r="O40" s="125" t="s">
        <v>5</v>
      </c>
      <c r="P40" s="127">
        <f>'Данные по ТП'!F122</f>
        <v>71247</v>
      </c>
    </row>
    <row r="41" spans="1:18" ht="19.5" thickBot="1" x14ac:dyDescent="0.25">
      <c r="A41" s="856"/>
      <c r="B41" s="828"/>
      <c r="C41" s="401">
        <v>10</v>
      </c>
      <c r="D41" s="173" t="s">
        <v>447</v>
      </c>
      <c r="E41" s="391"/>
      <c r="F41" s="686">
        <f>((O41*1.73*220*0.9)/1000)+((N41*1.73*220*0.9)/1000)+((M41*1.73*220*0.9)/1000)</f>
        <v>0</v>
      </c>
      <c r="G41" s="822">
        <v>229</v>
      </c>
      <c r="H41" s="822">
        <v>229</v>
      </c>
      <c r="I41" s="822">
        <v>230</v>
      </c>
      <c r="J41" s="822">
        <v>397</v>
      </c>
      <c r="K41" s="822">
        <v>400</v>
      </c>
      <c r="L41" s="822">
        <v>399</v>
      </c>
      <c r="M41" s="202">
        <v>0</v>
      </c>
      <c r="N41" s="202">
        <v>0</v>
      </c>
      <c r="O41" s="202">
        <v>0</v>
      </c>
      <c r="P41" s="202">
        <v>0</v>
      </c>
    </row>
    <row r="42" spans="1:18" ht="19.5" thickBot="1" x14ac:dyDescent="0.25">
      <c r="A42" s="856"/>
      <c r="B42" s="828"/>
      <c r="C42" s="401">
        <v>12</v>
      </c>
      <c r="D42" s="173" t="s">
        <v>448</v>
      </c>
      <c r="E42" s="391"/>
      <c r="F42" s="686">
        <f t="shared" ref="F42:F48" si="4">((O42*1.73*220*0.9)/1000)+((N42*1.73*220*0.9)/1000)+((M42*1.73*220*0.9)/1000)</f>
        <v>0</v>
      </c>
      <c r="G42" s="823"/>
      <c r="H42" s="823"/>
      <c r="I42" s="823"/>
      <c r="J42" s="823"/>
      <c r="K42" s="823"/>
      <c r="L42" s="823"/>
      <c r="M42" s="202">
        <v>0</v>
      </c>
      <c r="N42" s="202">
        <v>0</v>
      </c>
      <c r="O42" s="202">
        <v>0</v>
      </c>
      <c r="P42" s="202">
        <v>0</v>
      </c>
    </row>
    <row r="43" spans="1:18" ht="38.25" thickBot="1" x14ac:dyDescent="0.25">
      <c r="A43" s="856"/>
      <c r="B43" s="828"/>
      <c r="C43" s="401">
        <v>13</v>
      </c>
      <c r="D43" s="173" t="s">
        <v>1070</v>
      </c>
      <c r="E43" s="391"/>
      <c r="F43" s="686">
        <f t="shared" si="4"/>
        <v>3.7679400000000003</v>
      </c>
      <c r="G43" s="686"/>
      <c r="H43" s="686"/>
      <c r="I43" s="686"/>
      <c r="J43" s="686"/>
      <c r="K43" s="686"/>
      <c r="L43" s="686"/>
      <c r="M43" s="202">
        <v>5</v>
      </c>
      <c r="N43" s="202">
        <v>4</v>
      </c>
      <c r="O43" s="202">
        <v>2</v>
      </c>
      <c r="P43" s="202">
        <v>4</v>
      </c>
    </row>
    <row r="44" spans="1:18" ht="19.5" thickBot="1" x14ac:dyDescent="0.25">
      <c r="A44" s="856"/>
      <c r="B44" s="828"/>
      <c r="C44" s="401">
        <v>14</v>
      </c>
      <c r="D44" s="173" t="s">
        <v>1047</v>
      </c>
      <c r="E44" s="391"/>
      <c r="F44" s="686">
        <f t="shared" si="4"/>
        <v>0</v>
      </c>
      <c r="G44" s="686"/>
      <c r="H44" s="686"/>
      <c r="I44" s="686"/>
      <c r="J44" s="686"/>
      <c r="K44" s="686"/>
      <c r="L44" s="686"/>
      <c r="M44" s="202"/>
      <c r="N44" s="202"/>
      <c r="O44" s="202">
        <v>0</v>
      </c>
      <c r="P44" s="202">
        <v>0</v>
      </c>
      <c r="Q44" s="223"/>
      <c r="R44" s="101"/>
    </row>
    <row r="45" spans="1:18" ht="19.5" thickBot="1" x14ac:dyDescent="0.25">
      <c r="A45" s="856"/>
      <c r="B45" s="828"/>
      <c r="C45" s="401">
        <v>15</v>
      </c>
      <c r="D45" s="173" t="s">
        <v>1086</v>
      </c>
      <c r="E45" s="391"/>
      <c r="F45" s="686">
        <f t="shared" si="4"/>
        <v>15.071759999999998</v>
      </c>
      <c r="G45" s="686"/>
      <c r="H45" s="686"/>
      <c r="I45" s="686"/>
      <c r="J45" s="686"/>
      <c r="K45" s="686"/>
      <c r="L45" s="686"/>
      <c r="M45" s="202">
        <v>10</v>
      </c>
      <c r="N45" s="202">
        <v>21</v>
      </c>
      <c r="O45" s="202">
        <v>13</v>
      </c>
      <c r="P45" s="202">
        <v>6</v>
      </c>
    </row>
    <row r="46" spans="1:18" ht="19.5" thickBot="1" x14ac:dyDescent="0.25">
      <c r="A46" s="856"/>
      <c r="B46" s="828"/>
      <c r="C46" s="401">
        <v>16</v>
      </c>
      <c r="D46" s="173" t="s">
        <v>449</v>
      </c>
      <c r="E46" s="391"/>
      <c r="F46" s="686">
        <f t="shared" si="4"/>
        <v>0</v>
      </c>
      <c r="G46" s="686"/>
      <c r="H46" s="686"/>
      <c r="I46" s="686"/>
      <c r="J46" s="686"/>
      <c r="K46" s="686"/>
      <c r="L46" s="686"/>
      <c r="M46" s="202">
        <v>0</v>
      </c>
      <c r="N46" s="202">
        <v>0</v>
      </c>
      <c r="O46" s="202">
        <v>0</v>
      </c>
      <c r="P46" s="202">
        <v>0</v>
      </c>
    </row>
    <row r="47" spans="1:18" ht="19.5" thickBot="1" x14ac:dyDescent="0.25">
      <c r="A47" s="856"/>
      <c r="B47" s="828"/>
      <c r="C47" s="401"/>
      <c r="D47" s="173"/>
      <c r="E47" s="391"/>
      <c r="F47" s="686">
        <f t="shared" si="4"/>
        <v>0</v>
      </c>
      <c r="G47" s="686"/>
      <c r="H47" s="686"/>
      <c r="I47" s="686"/>
      <c r="J47" s="686"/>
      <c r="K47" s="686"/>
      <c r="L47" s="686"/>
      <c r="M47" s="361"/>
      <c r="N47" s="361"/>
      <c r="O47" s="361"/>
      <c r="P47" s="361"/>
    </row>
    <row r="48" spans="1:18" ht="19.5" thickBot="1" x14ac:dyDescent="0.25">
      <c r="A48" s="856"/>
      <c r="B48" s="828"/>
      <c r="C48" s="401"/>
      <c r="D48" s="173"/>
      <c r="E48" s="391"/>
      <c r="F48" s="686">
        <f t="shared" si="4"/>
        <v>0</v>
      </c>
      <c r="G48" s="686"/>
      <c r="H48" s="686"/>
      <c r="I48" s="686"/>
      <c r="J48" s="686"/>
      <c r="K48" s="686"/>
      <c r="L48" s="686"/>
      <c r="M48" s="361"/>
      <c r="N48" s="361"/>
      <c r="O48" s="361"/>
      <c r="P48" s="361"/>
    </row>
    <row r="49" spans="1:17" ht="19.5" thickBot="1" x14ac:dyDescent="0.25">
      <c r="A49" s="856"/>
      <c r="B49" s="828"/>
      <c r="C49" s="401"/>
      <c r="D49" s="3" t="s">
        <v>1313</v>
      </c>
      <c r="E49" s="393"/>
      <c r="F49" s="686"/>
      <c r="G49" s="686"/>
      <c r="H49" s="686"/>
      <c r="I49" s="686"/>
      <c r="J49" s="686"/>
      <c r="K49" s="686"/>
      <c r="L49" s="686"/>
      <c r="M49" s="11">
        <f>SUM(M41:M46)</f>
        <v>15</v>
      </c>
      <c r="N49" s="11">
        <v>0</v>
      </c>
      <c r="O49" s="11">
        <f>SUM(O41:O46)</f>
        <v>15</v>
      </c>
      <c r="P49" s="11">
        <f>SUM(P41:P46)</f>
        <v>10</v>
      </c>
    </row>
    <row r="50" spans="1:17" ht="19.5" thickBot="1" x14ac:dyDescent="0.25">
      <c r="A50" s="856"/>
      <c r="B50" s="828"/>
      <c r="C50" s="401"/>
      <c r="D50" s="3" t="s">
        <v>1315</v>
      </c>
      <c r="E50" s="393"/>
      <c r="F50" s="393"/>
      <c r="G50" s="393"/>
      <c r="H50" s="393"/>
      <c r="I50" s="393"/>
      <c r="J50" s="393"/>
      <c r="K50" s="393"/>
      <c r="L50" s="393"/>
      <c r="M50" s="135">
        <f t="shared" ref="M50:O50" si="5">(M49*1.73*220*0.9)/1000</f>
        <v>5.1381000000000006</v>
      </c>
      <c r="N50" s="135">
        <f t="shared" si="5"/>
        <v>0</v>
      </c>
      <c r="O50" s="135">
        <f t="shared" si="5"/>
        <v>5.1381000000000006</v>
      </c>
      <c r="P50" s="136"/>
      <c r="Q50" s="168"/>
    </row>
    <row r="51" spans="1:17" ht="22.5" customHeight="1" thickBot="1" x14ac:dyDescent="0.25">
      <c r="A51" s="856"/>
      <c r="B51" s="828"/>
      <c r="C51" s="401"/>
      <c r="D51" s="3" t="s">
        <v>1317</v>
      </c>
      <c r="E51" s="394"/>
      <c r="F51" s="394"/>
      <c r="G51" s="394"/>
      <c r="H51" s="394"/>
      <c r="I51" s="394"/>
      <c r="J51" s="394"/>
      <c r="K51" s="394"/>
      <c r="L51" s="394"/>
      <c r="M51" s="788">
        <f>(M50+N50+O50)</f>
        <v>10.276200000000001</v>
      </c>
      <c r="N51" s="789"/>
      <c r="O51" s="789"/>
      <c r="P51" s="790"/>
    </row>
    <row r="52" spans="1:17" ht="19.5" thickBot="1" x14ac:dyDescent="0.25">
      <c r="A52" s="857"/>
      <c r="B52" s="829"/>
      <c r="C52" s="438"/>
      <c r="D52" s="37" t="s">
        <v>59</v>
      </c>
      <c r="E52" s="407"/>
      <c r="F52" s="407"/>
      <c r="G52" s="407"/>
      <c r="H52" s="407"/>
      <c r="I52" s="407"/>
      <c r="J52" s="407"/>
      <c r="K52" s="407"/>
      <c r="L52" s="407"/>
      <c r="M52" s="48">
        <f>M49+M36</f>
        <v>270</v>
      </c>
      <c r="N52" s="48">
        <f>N49+N36</f>
        <v>328</v>
      </c>
      <c r="O52" s="48">
        <f>O36+O49</f>
        <v>268</v>
      </c>
      <c r="P52" s="48">
        <f>P49+P36</f>
        <v>121</v>
      </c>
    </row>
    <row r="53" spans="1:17" ht="27" customHeight="1" thickBot="1" x14ac:dyDescent="0.25">
      <c r="A53" s="637"/>
      <c r="B53" s="674"/>
      <c r="C53" s="674"/>
      <c r="D53" s="629" t="str">
        <f>HYPERLINK("#Оглавление!h12","&lt;&lt;&lt;&lt;&lt;")</f>
        <v>&lt;&lt;&lt;&lt;&lt;</v>
      </c>
      <c r="E53" s="674"/>
      <c r="F53" s="674"/>
      <c r="G53" s="674"/>
      <c r="H53" s="674"/>
      <c r="I53" s="674"/>
      <c r="J53" s="674"/>
      <c r="K53" s="674"/>
      <c r="L53" s="674"/>
      <c r="M53" s="674"/>
      <c r="N53" s="674"/>
      <c r="O53" s="674"/>
      <c r="P53" s="674"/>
    </row>
    <row r="54" spans="1:17" ht="38.25" customHeight="1" thickBot="1" x14ac:dyDescent="0.25">
      <c r="A54" s="193">
        <v>43938</v>
      </c>
      <c r="B54" s="23"/>
      <c r="C54" s="387" t="s">
        <v>1436</v>
      </c>
      <c r="D54" s="182" t="s">
        <v>1351</v>
      </c>
      <c r="E54" s="390" t="s">
        <v>1435</v>
      </c>
      <c r="F54" s="499" t="s">
        <v>1511</v>
      </c>
      <c r="G54" s="499" t="s">
        <v>1557</v>
      </c>
      <c r="H54" s="720" t="s">
        <v>1558</v>
      </c>
      <c r="I54" s="499" t="s">
        <v>1559</v>
      </c>
      <c r="J54" s="720" t="s">
        <v>1446</v>
      </c>
      <c r="K54" s="499" t="s">
        <v>1560</v>
      </c>
      <c r="L54" s="499" t="s">
        <v>1561</v>
      </c>
      <c r="M54" s="166" t="str">
        <f>'Данные по ТП'!C123</f>
        <v>ТМ-630/10</v>
      </c>
      <c r="N54" s="126" t="s">
        <v>1352</v>
      </c>
      <c r="O54" s="125" t="s">
        <v>5</v>
      </c>
      <c r="P54" s="127">
        <f>'Данные по ТП'!F123</f>
        <v>51427</v>
      </c>
    </row>
    <row r="55" spans="1:17" ht="19.5" thickBot="1" x14ac:dyDescent="0.25">
      <c r="A55" s="794" t="s">
        <v>1644</v>
      </c>
      <c r="B55" s="887" t="s">
        <v>588</v>
      </c>
      <c r="C55" s="401">
        <v>1</v>
      </c>
      <c r="D55" s="173" t="s">
        <v>450</v>
      </c>
      <c r="E55" s="391"/>
      <c r="F55" s="686">
        <f>((O55*1.73*220*0.9)/1000)+((N55*1.73*220*0.9)/1000)+((M55*1.73*220*0.9)/1000)</f>
        <v>69.193080000000009</v>
      </c>
      <c r="G55" s="822">
        <v>228</v>
      </c>
      <c r="H55" s="822">
        <v>229</v>
      </c>
      <c r="I55" s="822">
        <v>224</v>
      </c>
      <c r="J55" s="822">
        <v>399</v>
      </c>
      <c r="K55" s="822">
        <v>392</v>
      </c>
      <c r="L55" s="822">
        <v>395</v>
      </c>
      <c r="M55" s="202">
        <v>67</v>
      </c>
      <c r="N55" s="202">
        <v>66</v>
      </c>
      <c r="O55" s="202">
        <v>69</v>
      </c>
      <c r="P55" s="202">
        <v>5</v>
      </c>
    </row>
    <row r="56" spans="1:17" ht="19.5" thickBot="1" x14ac:dyDescent="0.25">
      <c r="A56" s="800"/>
      <c r="B56" s="888"/>
      <c r="C56" s="401">
        <v>2</v>
      </c>
      <c r="D56" s="173" t="s">
        <v>913</v>
      </c>
      <c r="E56" s="391"/>
      <c r="F56" s="686">
        <f t="shared" ref="F56:F64" si="6">((O56*1.73*220*0.9)/1000)+((N56*1.73*220*0.9)/1000)+((M56*1.73*220*0.9)/1000)</f>
        <v>45.900360000000006</v>
      </c>
      <c r="G56" s="823"/>
      <c r="H56" s="823"/>
      <c r="I56" s="823"/>
      <c r="J56" s="823"/>
      <c r="K56" s="823"/>
      <c r="L56" s="823"/>
      <c r="M56" s="202">
        <v>50</v>
      </c>
      <c r="N56" s="202">
        <v>40</v>
      </c>
      <c r="O56" s="202">
        <v>44</v>
      </c>
      <c r="P56" s="202">
        <v>16</v>
      </c>
    </row>
    <row r="57" spans="1:17" ht="19.5" thickBot="1" x14ac:dyDescent="0.25">
      <c r="A57" s="894"/>
      <c r="B57" s="892"/>
      <c r="C57" s="401">
        <v>3</v>
      </c>
      <c r="D57" s="173" t="s">
        <v>878</v>
      </c>
      <c r="E57" s="391"/>
      <c r="F57" s="686">
        <f t="shared" si="6"/>
        <v>0</v>
      </c>
      <c r="G57" s="686"/>
      <c r="H57" s="686"/>
      <c r="I57" s="686"/>
      <c r="J57" s="686"/>
      <c r="K57" s="686"/>
      <c r="L57" s="686"/>
      <c r="M57" s="202"/>
      <c r="N57" s="202"/>
      <c r="O57" s="202"/>
      <c r="P57" s="202"/>
    </row>
    <row r="58" spans="1:17" ht="19.5" thickBot="1" x14ac:dyDescent="0.25">
      <c r="A58" s="894"/>
      <c r="B58" s="892"/>
      <c r="C58" s="401">
        <v>4</v>
      </c>
      <c r="D58" s="173" t="s">
        <v>451</v>
      </c>
      <c r="E58" s="391"/>
      <c r="F58" s="686">
        <f t="shared" si="6"/>
        <v>38.707019999999993</v>
      </c>
      <c r="G58" s="686"/>
      <c r="H58" s="686"/>
      <c r="I58" s="686"/>
      <c r="J58" s="686"/>
      <c r="K58" s="686"/>
      <c r="L58" s="686"/>
      <c r="M58" s="202">
        <v>24</v>
      </c>
      <c r="N58" s="202">
        <v>28</v>
      </c>
      <c r="O58" s="202">
        <v>61</v>
      </c>
      <c r="P58" s="202">
        <v>30</v>
      </c>
    </row>
    <row r="59" spans="1:17" ht="19.5" thickBot="1" x14ac:dyDescent="0.25">
      <c r="A59" s="894"/>
      <c r="B59" s="892"/>
      <c r="C59" s="401">
        <v>6</v>
      </c>
      <c r="D59" s="173" t="s">
        <v>452</v>
      </c>
      <c r="E59" s="391"/>
      <c r="F59" s="686">
        <f t="shared" si="6"/>
        <v>93.170879999999997</v>
      </c>
      <c r="G59" s="686"/>
      <c r="H59" s="686"/>
      <c r="I59" s="686"/>
      <c r="J59" s="686"/>
      <c r="K59" s="686"/>
      <c r="L59" s="686"/>
      <c r="M59" s="202">
        <v>96</v>
      </c>
      <c r="N59" s="202">
        <v>98</v>
      </c>
      <c r="O59" s="202">
        <v>78</v>
      </c>
      <c r="P59" s="202">
        <v>30</v>
      </c>
    </row>
    <row r="60" spans="1:17" ht="19.5" thickBot="1" x14ac:dyDescent="0.25">
      <c r="A60" s="894"/>
      <c r="B60" s="892"/>
      <c r="C60" s="401">
        <v>7</v>
      </c>
      <c r="D60" s="173" t="s">
        <v>453</v>
      </c>
      <c r="E60" s="391"/>
      <c r="F60" s="686">
        <f t="shared" si="6"/>
        <v>37.679400000000001</v>
      </c>
      <c r="G60" s="686"/>
      <c r="H60" s="686"/>
      <c r="I60" s="686"/>
      <c r="J60" s="686"/>
      <c r="K60" s="686"/>
      <c r="L60" s="686"/>
      <c r="M60" s="202">
        <v>45</v>
      </c>
      <c r="N60" s="202">
        <v>50</v>
      </c>
      <c r="O60" s="202">
        <v>15</v>
      </c>
      <c r="P60" s="202">
        <v>30</v>
      </c>
    </row>
    <row r="61" spans="1:17" ht="19.5" thickBot="1" x14ac:dyDescent="0.25">
      <c r="A61" s="894"/>
      <c r="B61" s="892"/>
      <c r="C61" s="401">
        <v>8</v>
      </c>
      <c r="D61" s="173" t="s">
        <v>454</v>
      </c>
      <c r="E61" s="391"/>
      <c r="F61" s="686">
        <f t="shared" si="6"/>
        <v>70.563240000000008</v>
      </c>
      <c r="G61" s="686"/>
      <c r="H61" s="686"/>
      <c r="I61" s="686"/>
      <c r="J61" s="686"/>
      <c r="K61" s="686"/>
      <c r="L61" s="686"/>
      <c r="M61" s="202">
        <v>66</v>
      </c>
      <c r="N61" s="202">
        <v>72</v>
      </c>
      <c r="O61" s="202">
        <v>68</v>
      </c>
      <c r="P61" s="202">
        <v>30</v>
      </c>
    </row>
    <row r="62" spans="1:17" ht="19.5" thickBot="1" x14ac:dyDescent="0.25">
      <c r="A62" s="894"/>
      <c r="B62" s="892"/>
      <c r="C62" s="401">
        <v>21</v>
      </c>
      <c r="D62" s="173" t="s">
        <v>455</v>
      </c>
      <c r="E62" s="391"/>
      <c r="F62" s="686">
        <f t="shared" si="6"/>
        <v>1.37016</v>
      </c>
      <c r="G62" s="686"/>
      <c r="H62" s="686"/>
      <c r="I62" s="686"/>
      <c r="J62" s="686"/>
      <c r="K62" s="686"/>
      <c r="L62" s="686"/>
      <c r="M62" s="202">
        <v>0</v>
      </c>
      <c r="N62" s="202">
        <v>4</v>
      </c>
      <c r="O62" s="202">
        <v>0</v>
      </c>
      <c r="P62" s="202">
        <v>0</v>
      </c>
    </row>
    <row r="63" spans="1:17" ht="19.5" thickBot="1" x14ac:dyDescent="0.25">
      <c r="A63" s="894"/>
      <c r="B63" s="892"/>
      <c r="C63" s="401">
        <v>22</v>
      </c>
      <c r="D63" s="173" t="s">
        <v>456</v>
      </c>
      <c r="E63" s="391"/>
      <c r="F63" s="686">
        <f t="shared" si="6"/>
        <v>13.359060000000001</v>
      </c>
      <c r="G63" s="686"/>
      <c r="H63" s="686"/>
      <c r="I63" s="686"/>
      <c r="J63" s="686"/>
      <c r="K63" s="686"/>
      <c r="L63" s="686"/>
      <c r="M63" s="202">
        <v>8</v>
      </c>
      <c r="N63" s="202">
        <v>11</v>
      </c>
      <c r="O63" s="202">
        <v>20</v>
      </c>
      <c r="P63" s="202">
        <v>13</v>
      </c>
    </row>
    <row r="64" spans="1:17" ht="19.5" thickBot="1" x14ac:dyDescent="0.25">
      <c r="A64" s="894"/>
      <c r="B64" s="892"/>
      <c r="C64" s="401">
        <v>24</v>
      </c>
      <c r="D64" s="173" t="s">
        <v>457</v>
      </c>
      <c r="E64" s="391"/>
      <c r="F64" s="686">
        <f t="shared" si="6"/>
        <v>0</v>
      </c>
      <c r="G64" s="686"/>
      <c r="H64" s="686"/>
      <c r="I64" s="686"/>
      <c r="J64" s="686"/>
      <c r="K64" s="686"/>
      <c r="L64" s="686"/>
      <c r="M64" s="202">
        <v>0</v>
      </c>
      <c r="N64" s="202">
        <v>0</v>
      </c>
      <c r="O64" s="202">
        <v>0</v>
      </c>
      <c r="P64" s="202">
        <v>0</v>
      </c>
    </row>
    <row r="65" spans="1:17" ht="19.5" thickBot="1" x14ac:dyDescent="0.25">
      <c r="A65" s="894"/>
      <c r="B65" s="892"/>
      <c r="C65" s="401"/>
      <c r="D65" s="173"/>
      <c r="E65" s="391"/>
      <c r="F65" s="391"/>
      <c r="G65" s="391"/>
      <c r="H65" s="391"/>
      <c r="I65" s="391"/>
      <c r="J65" s="391"/>
      <c r="K65" s="391"/>
      <c r="L65" s="391"/>
      <c r="M65" s="361"/>
      <c r="N65" s="361"/>
      <c r="O65" s="361"/>
      <c r="P65" s="361"/>
    </row>
    <row r="66" spans="1:17" ht="19.5" thickBot="1" x14ac:dyDescent="0.25">
      <c r="A66" s="894"/>
      <c r="B66" s="892"/>
      <c r="C66" s="401"/>
      <c r="D66" s="173"/>
      <c r="E66" s="391"/>
      <c r="F66" s="391"/>
      <c r="G66" s="391"/>
      <c r="H66" s="391"/>
      <c r="I66" s="391"/>
      <c r="J66" s="391"/>
      <c r="K66" s="391"/>
      <c r="L66" s="391"/>
      <c r="M66" s="361"/>
      <c r="N66" s="361"/>
      <c r="O66" s="361"/>
      <c r="P66" s="361"/>
    </row>
    <row r="67" spans="1:17" ht="19.5" thickBot="1" x14ac:dyDescent="0.25">
      <c r="A67" s="894"/>
      <c r="B67" s="892"/>
      <c r="C67" s="401"/>
      <c r="D67" s="3" t="s">
        <v>1314</v>
      </c>
      <c r="E67" s="393"/>
      <c r="F67" s="393"/>
      <c r="G67" s="393"/>
      <c r="H67" s="393"/>
      <c r="I67" s="393"/>
      <c r="J67" s="393"/>
      <c r="K67" s="393"/>
      <c r="L67" s="393"/>
      <c r="M67" s="11">
        <f>SUM(M55:M64)</f>
        <v>356</v>
      </c>
      <c r="N67" s="11">
        <f>SUM(N55:N64)</f>
        <v>369</v>
      </c>
      <c r="O67" s="11">
        <f>SUM(O55:O64)</f>
        <v>355</v>
      </c>
      <c r="P67" s="11">
        <f>SUM(P55:P64)</f>
        <v>154</v>
      </c>
    </row>
    <row r="68" spans="1:17" ht="19.5" thickBot="1" x14ac:dyDescent="0.25">
      <c r="A68" s="894"/>
      <c r="B68" s="892"/>
      <c r="C68" s="401"/>
      <c r="D68" s="3" t="s">
        <v>1315</v>
      </c>
      <c r="E68" s="393"/>
      <c r="F68" s="393"/>
      <c r="G68" s="393"/>
      <c r="H68" s="393"/>
      <c r="I68" s="393"/>
      <c r="J68" s="393"/>
      <c r="K68" s="393"/>
      <c r="L68" s="393"/>
      <c r="M68" s="135">
        <f t="shared" ref="M68:O68" si="7">(M67*1.73*220*0.9)/1000</f>
        <v>121.94424000000001</v>
      </c>
      <c r="N68" s="135">
        <f t="shared" si="7"/>
        <v>126.39725999999999</v>
      </c>
      <c r="O68" s="135">
        <f t="shared" si="7"/>
        <v>121.60169999999999</v>
      </c>
      <c r="P68" s="136"/>
      <c r="Q68" s="168"/>
    </row>
    <row r="69" spans="1:17" ht="18.75" thickBot="1" x14ac:dyDescent="0.25">
      <c r="A69" s="894"/>
      <c r="B69" s="892"/>
      <c r="C69" s="401"/>
      <c r="D69" s="3" t="s">
        <v>1316</v>
      </c>
      <c r="E69" s="394"/>
      <c r="F69" s="394"/>
      <c r="G69" s="394"/>
      <c r="H69" s="394"/>
      <c r="I69" s="394"/>
      <c r="J69" s="394"/>
      <c r="K69" s="394"/>
      <c r="L69" s="394"/>
      <c r="M69" s="788">
        <f>(M68+N68+O68)</f>
        <v>369.94319999999999</v>
      </c>
      <c r="N69" s="789"/>
      <c r="O69" s="789"/>
      <c r="P69" s="790"/>
    </row>
    <row r="70" spans="1:17" ht="19.5" thickBot="1" x14ac:dyDescent="0.25">
      <c r="A70" s="894"/>
      <c r="B70" s="892"/>
      <c r="C70" s="404"/>
      <c r="D70" s="830"/>
      <c r="E70" s="831"/>
      <c r="F70" s="831"/>
      <c r="G70" s="831"/>
      <c r="H70" s="831"/>
      <c r="I70" s="831"/>
      <c r="J70" s="831"/>
      <c r="K70" s="831"/>
      <c r="L70" s="831"/>
      <c r="M70" s="831"/>
      <c r="N70" s="831"/>
      <c r="O70" s="831"/>
      <c r="P70" s="832"/>
    </row>
    <row r="71" spans="1:17" ht="38.25" customHeight="1" thickBot="1" x14ac:dyDescent="0.25">
      <c r="A71" s="894"/>
      <c r="B71" s="892"/>
      <c r="C71" s="387" t="s">
        <v>1436</v>
      </c>
      <c r="D71" s="182" t="s">
        <v>1327</v>
      </c>
      <c r="E71" s="390" t="s">
        <v>1435</v>
      </c>
      <c r="F71" s="499" t="s">
        <v>1511</v>
      </c>
      <c r="G71" s="499" t="s">
        <v>1557</v>
      </c>
      <c r="H71" s="720" t="s">
        <v>1558</v>
      </c>
      <c r="I71" s="499" t="s">
        <v>1559</v>
      </c>
      <c r="J71" s="720" t="s">
        <v>1446</v>
      </c>
      <c r="K71" s="499" t="s">
        <v>1560</v>
      </c>
      <c r="L71" s="499" t="s">
        <v>1561</v>
      </c>
      <c r="M71" s="166" t="str">
        <f>'Данные по ТП'!C124</f>
        <v>ТМ-400/10</v>
      </c>
      <c r="N71" s="126" t="s">
        <v>1352</v>
      </c>
      <c r="O71" s="125" t="s">
        <v>5</v>
      </c>
      <c r="P71" s="127">
        <f>'Данные по ТП'!F124</f>
        <v>56617</v>
      </c>
    </row>
    <row r="72" spans="1:17" ht="19.5" thickBot="1" x14ac:dyDescent="0.25">
      <c r="A72" s="894"/>
      <c r="B72" s="892"/>
      <c r="C72" s="401">
        <v>9</v>
      </c>
      <c r="D72" s="173" t="s">
        <v>458</v>
      </c>
      <c r="E72" s="391"/>
      <c r="F72" s="686">
        <f>((O72*1.73*220*0.9)/1000)+((N72*1.73*220*0.9)/1000)+((M72*1.73*220*0.9)/1000)</f>
        <v>65.082599999999999</v>
      </c>
      <c r="G72" s="822">
        <v>230</v>
      </c>
      <c r="H72" s="822">
        <v>228</v>
      </c>
      <c r="I72" s="822">
        <v>229</v>
      </c>
      <c r="J72" s="822">
        <v>396</v>
      </c>
      <c r="K72" s="822">
        <v>397</v>
      </c>
      <c r="L72" s="822">
        <v>396</v>
      </c>
      <c r="M72" s="202">
        <v>59</v>
      </c>
      <c r="N72" s="202">
        <v>62</v>
      </c>
      <c r="O72" s="202">
        <v>69</v>
      </c>
      <c r="P72" s="202">
        <v>24</v>
      </c>
    </row>
    <row r="73" spans="1:17" ht="19.5" thickBot="1" x14ac:dyDescent="0.25">
      <c r="A73" s="894"/>
      <c r="B73" s="892"/>
      <c r="C73" s="401">
        <v>10</v>
      </c>
      <c r="D73" s="173" t="s">
        <v>459</v>
      </c>
      <c r="E73" s="391"/>
      <c r="F73" s="686">
        <f t="shared" ref="F73:F81" si="8">((O73*1.73*220*0.9)/1000)+((N73*1.73*220*0.9)/1000)+((M73*1.73*220*0.9)/1000)</f>
        <v>0</v>
      </c>
      <c r="G73" s="823"/>
      <c r="H73" s="823"/>
      <c r="I73" s="823"/>
      <c r="J73" s="823"/>
      <c r="K73" s="823"/>
      <c r="L73" s="823"/>
      <c r="M73" s="202">
        <v>0</v>
      </c>
      <c r="N73" s="202">
        <v>0</v>
      </c>
      <c r="O73" s="202">
        <v>0</v>
      </c>
      <c r="P73" s="202">
        <v>0</v>
      </c>
    </row>
    <row r="74" spans="1:17" ht="19.5" thickBot="1" x14ac:dyDescent="0.25">
      <c r="A74" s="894"/>
      <c r="B74" s="892"/>
      <c r="C74" s="401">
        <v>11</v>
      </c>
      <c r="D74" s="173" t="s">
        <v>460</v>
      </c>
      <c r="E74" s="391"/>
      <c r="F74" s="686">
        <f t="shared" si="8"/>
        <v>0</v>
      </c>
      <c r="G74" s="686"/>
      <c r="H74" s="686"/>
      <c r="I74" s="686"/>
      <c r="J74" s="686"/>
      <c r="K74" s="686"/>
      <c r="L74" s="686"/>
      <c r="M74" s="202">
        <v>0</v>
      </c>
      <c r="N74" s="202">
        <v>0</v>
      </c>
      <c r="O74" s="202">
        <v>0</v>
      </c>
      <c r="P74" s="202">
        <v>0</v>
      </c>
    </row>
    <row r="75" spans="1:17" ht="19.5" thickBot="1" x14ac:dyDescent="0.25">
      <c r="A75" s="894"/>
      <c r="B75" s="892"/>
      <c r="C75" s="401">
        <v>12</v>
      </c>
      <c r="D75" s="173" t="s">
        <v>461</v>
      </c>
      <c r="E75" s="391"/>
      <c r="F75" s="686">
        <f t="shared" si="8"/>
        <v>0</v>
      </c>
      <c r="G75" s="686"/>
      <c r="H75" s="686"/>
      <c r="I75" s="686"/>
      <c r="J75" s="686"/>
      <c r="K75" s="686"/>
      <c r="L75" s="686"/>
      <c r="M75" s="202">
        <v>0</v>
      </c>
      <c r="N75" s="202">
        <v>0</v>
      </c>
      <c r="O75" s="202">
        <v>0</v>
      </c>
      <c r="P75" s="202">
        <v>0</v>
      </c>
    </row>
    <row r="76" spans="1:17" ht="19.5" thickBot="1" x14ac:dyDescent="0.25">
      <c r="A76" s="894"/>
      <c r="B76" s="892"/>
      <c r="C76" s="401">
        <v>13</v>
      </c>
      <c r="D76" s="173" t="s">
        <v>345</v>
      </c>
      <c r="E76" s="391"/>
      <c r="F76" s="686">
        <f t="shared" si="8"/>
        <v>0</v>
      </c>
      <c r="G76" s="686"/>
      <c r="H76" s="686"/>
      <c r="I76" s="686"/>
      <c r="J76" s="686"/>
      <c r="K76" s="686"/>
      <c r="L76" s="686"/>
      <c r="M76" s="202">
        <v>0</v>
      </c>
      <c r="N76" s="202">
        <v>0</v>
      </c>
      <c r="O76" s="202">
        <v>0</v>
      </c>
      <c r="P76" s="202">
        <v>0</v>
      </c>
    </row>
    <row r="77" spans="1:17" ht="19.5" thickBot="1" x14ac:dyDescent="0.25">
      <c r="A77" s="894"/>
      <c r="B77" s="892"/>
      <c r="C77" s="401">
        <v>14</v>
      </c>
      <c r="D77" s="173" t="s">
        <v>462</v>
      </c>
      <c r="E77" s="391"/>
      <c r="F77" s="686">
        <f t="shared" si="8"/>
        <v>2.3977799999999996</v>
      </c>
      <c r="G77" s="686"/>
      <c r="H77" s="686"/>
      <c r="I77" s="686"/>
      <c r="J77" s="686"/>
      <c r="K77" s="686"/>
      <c r="L77" s="686"/>
      <c r="M77" s="202">
        <v>0</v>
      </c>
      <c r="N77" s="202">
        <v>7</v>
      </c>
      <c r="O77" s="202">
        <v>0</v>
      </c>
      <c r="P77" s="202">
        <v>7</v>
      </c>
    </row>
    <row r="78" spans="1:17" ht="19.5" thickBot="1" x14ac:dyDescent="0.25">
      <c r="A78" s="894"/>
      <c r="B78" s="892"/>
      <c r="C78" s="401">
        <v>16</v>
      </c>
      <c r="D78" s="173" t="s">
        <v>463</v>
      </c>
      <c r="E78" s="391"/>
      <c r="F78" s="686">
        <f t="shared" si="8"/>
        <v>0</v>
      </c>
      <c r="G78" s="686"/>
      <c r="H78" s="686"/>
      <c r="I78" s="686"/>
      <c r="J78" s="686"/>
      <c r="K78" s="686"/>
      <c r="L78" s="686"/>
      <c r="M78" s="202">
        <v>0</v>
      </c>
      <c r="N78" s="202">
        <v>0</v>
      </c>
      <c r="O78" s="202">
        <v>0</v>
      </c>
      <c r="P78" s="202">
        <v>0</v>
      </c>
    </row>
    <row r="79" spans="1:17" ht="19.5" thickBot="1" x14ac:dyDescent="0.25">
      <c r="A79" s="894"/>
      <c r="B79" s="892"/>
      <c r="C79" s="401">
        <v>17</v>
      </c>
      <c r="D79" s="173" t="s">
        <v>464</v>
      </c>
      <c r="E79" s="391"/>
      <c r="F79" s="686">
        <f t="shared" si="8"/>
        <v>3.4254000000000002</v>
      </c>
      <c r="G79" s="686"/>
      <c r="H79" s="686"/>
      <c r="I79" s="686"/>
      <c r="J79" s="686"/>
      <c r="K79" s="686"/>
      <c r="L79" s="686"/>
      <c r="M79" s="202">
        <v>2</v>
      </c>
      <c r="N79" s="202">
        <v>4</v>
      </c>
      <c r="O79" s="202">
        <v>4</v>
      </c>
      <c r="P79" s="202">
        <v>5</v>
      </c>
    </row>
    <row r="80" spans="1:17" ht="19.5" thickBot="1" x14ac:dyDescent="0.25">
      <c r="A80" s="894"/>
      <c r="B80" s="892"/>
      <c r="C80" s="401">
        <v>18</v>
      </c>
      <c r="D80" s="173" t="s">
        <v>465</v>
      </c>
      <c r="E80" s="391"/>
      <c r="F80" s="686">
        <f t="shared" si="8"/>
        <v>0</v>
      </c>
      <c r="G80" s="686"/>
      <c r="H80" s="686"/>
      <c r="I80" s="686"/>
      <c r="J80" s="686"/>
      <c r="K80" s="686"/>
      <c r="L80" s="686"/>
      <c r="M80" s="202">
        <v>0</v>
      </c>
      <c r="N80" s="202">
        <v>0</v>
      </c>
      <c r="O80" s="202">
        <v>0</v>
      </c>
      <c r="P80" s="202">
        <v>0</v>
      </c>
    </row>
    <row r="81" spans="1:17" ht="19.5" thickBot="1" x14ac:dyDescent="0.25">
      <c r="A81" s="894"/>
      <c r="B81" s="892"/>
      <c r="C81" s="401">
        <v>20</v>
      </c>
      <c r="D81" s="173" t="s">
        <v>466</v>
      </c>
      <c r="E81" s="391"/>
      <c r="F81" s="686">
        <f t="shared" si="8"/>
        <v>0</v>
      </c>
      <c r="G81" s="686"/>
      <c r="H81" s="686"/>
      <c r="I81" s="686"/>
      <c r="J81" s="686"/>
      <c r="K81" s="686"/>
      <c r="L81" s="686"/>
      <c r="M81" s="202">
        <v>0</v>
      </c>
      <c r="N81" s="202">
        <v>0</v>
      </c>
      <c r="O81" s="202">
        <v>0</v>
      </c>
      <c r="P81" s="202">
        <v>0</v>
      </c>
    </row>
    <row r="82" spans="1:17" ht="19.5" thickBot="1" x14ac:dyDescent="0.25">
      <c r="A82" s="894"/>
      <c r="B82" s="892"/>
      <c r="C82" s="401"/>
      <c r="D82" s="173"/>
      <c r="E82" s="391"/>
      <c r="F82" s="391"/>
      <c r="G82" s="391"/>
      <c r="H82" s="391"/>
      <c r="I82" s="391"/>
      <c r="J82" s="391"/>
      <c r="K82" s="391"/>
      <c r="L82" s="391"/>
      <c r="M82" s="361"/>
      <c r="N82" s="361"/>
      <c r="O82" s="361"/>
      <c r="P82" s="361"/>
    </row>
    <row r="83" spans="1:17" ht="19.5" thickBot="1" x14ac:dyDescent="0.25">
      <c r="A83" s="894"/>
      <c r="B83" s="892"/>
      <c r="C83" s="401"/>
      <c r="D83" s="173"/>
      <c r="E83" s="391"/>
      <c r="F83" s="391"/>
      <c r="G83" s="391"/>
      <c r="H83" s="391"/>
      <c r="I83" s="391"/>
      <c r="J83" s="391"/>
      <c r="K83" s="391"/>
      <c r="L83" s="391"/>
      <c r="M83" s="361"/>
      <c r="N83" s="361"/>
      <c r="O83" s="361"/>
      <c r="P83" s="361"/>
    </row>
    <row r="84" spans="1:17" ht="19.5" thickBot="1" x14ac:dyDescent="0.25">
      <c r="A84" s="894"/>
      <c r="B84" s="892"/>
      <c r="C84" s="401"/>
      <c r="D84" s="3" t="s">
        <v>1313</v>
      </c>
      <c r="E84" s="393"/>
      <c r="F84" s="393"/>
      <c r="G84" s="393"/>
      <c r="H84" s="393"/>
      <c r="I84" s="393"/>
      <c r="J84" s="393"/>
      <c r="K84" s="393"/>
      <c r="L84" s="393"/>
      <c r="M84" s="11">
        <f>SUM(M72:M81)</f>
        <v>61</v>
      </c>
      <c r="N84" s="11">
        <f>SUM(N72:N81)</f>
        <v>73</v>
      </c>
      <c r="O84" s="11">
        <f>SUM(O72:O81)</f>
        <v>73</v>
      </c>
      <c r="P84" s="11">
        <f>SUM(P72:P81)</f>
        <v>36</v>
      </c>
    </row>
    <row r="85" spans="1:17" ht="19.5" thickBot="1" x14ac:dyDescent="0.25">
      <c r="A85" s="894"/>
      <c r="B85" s="892"/>
      <c r="C85" s="401"/>
      <c r="D85" s="3" t="s">
        <v>1315</v>
      </c>
      <c r="E85" s="393"/>
      <c r="F85" s="393"/>
      <c r="G85" s="393"/>
      <c r="H85" s="393"/>
      <c r="I85" s="393"/>
      <c r="J85" s="393"/>
      <c r="K85" s="393"/>
      <c r="L85" s="393"/>
      <c r="M85" s="135">
        <f t="shared" ref="M85:O85" si="9">(M84*1.73*220*0.9)/1000</f>
        <v>20.894939999999998</v>
      </c>
      <c r="N85" s="135">
        <f t="shared" si="9"/>
        <v>25.005419999999997</v>
      </c>
      <c r="O85" s="135">
        <f t="shared" si="9"/>
        <v>25.005419999999997</v>
      </c>
      <c r="P85" s="136"/>
      <c r="Q85" s="168"/>
    </row>
    <row r="86" spans="1:17" ht="18.75" thickBot="1" x14ac:dyDescent="0.25">
      <c r="A86" s="894"/>
      <c r="B86" s="892"/>
      <c r="C86" s="401"/>
      <c r="D86" s="3" t="s">
        <v>1317</v>
      </c>
      <c r="E86" s="394"/>
      <c r="F86" s="394"/>
      <c r="G86" s="394"/>
      <c r="H86" s="394"/>
      <c r="I86" s="394"/>
      <c r="J86" s="394"/>
      <c r="K86" s="394"/>
      <c r="L86" s="394"/>
      <c r="M86" s="788">
        <f>(M85+N85+O85)</f>
        <v>70.905779999999993</v>
      </c>
      <c r="N86" s="789"/>
      <c r="O86" s="789"/>
      <c r="P86" s="790"/>
    </row>
    <row r="87" spans="1:17" ht="19.5" thickBot="1" x14ac:dyDescent="0.25">
      <c r="A87" s="895"/>
      <c r="B87" s="893"/>
      <c r="C87" s="438"/>
      <c r="D87" s="37" t="s">
        <v>59</v>
      </c>
      <c r="E87" s="407"/>
      <c r="F87" s="407"/>
      <c r="G87" s="407"/>
      <c r="H87" s="407"/>
      <c r="I87" s="407"/>
      <c r="J87" s="407"/>
      <c r="K87" s="407"/>
      <c r="L87" s="407"/>
      <c r="M87" s="67">
        <f>M84+M67</f>
        <v>417</v>
      </c>
      <c r="N87" s="67">
        <f>N84+N67</f>
        <v>442</v>
      </c>
      <c r="O87" s="67">
        <f>O84+O67</f>
        <v>428</v>
      </c>
      <c r="P87" s="67">
        <f>P84+P67</f>
        <v>190</v>
      </c>
    </row>
    <row r="88" spans="1:17" ht="29.25" customHeight="1" thickBot="1" x14ac:dyDescent="0.25">
      <c r="A88" s="637"/>
      <c r="B88" s="674"/>
      <c r="C88" s="674"/>
      <c r="D88" s="629" t="str">
        <f>HYPERLINK("#Оглавление!h12","&lt;&lt;&lt;&lt;&lt;")</f>
        <v>&lt;&lt;&lt;&lt;&lt;</v>
      </c>
      <c r="E88" s="674"/>
      <c r="F88" s="674"/>
      <c r="G88" s="674"/>
      <c r="H88" s="674"/>
      <c r="I88" s="674"/>
      <c r="J88" s="674"/>
      <c r="K88" s="674"/>
      <c r="L88" s="674"/>
      <c r="M88" s="674"/>
      <c r="N88" s="674"/>
      <c r="O88" s="674"/>
      <c r="P88" s="674"/>
    </row>
    <row r="89" spans="1:17" ht="39" customHeight="1" thickBot="1" x14ac:dyDescent="0.25">
      <c r="A89" s="193">
        <v>43938</v>
      </c>
      <c r="B89" s="57"/>
      <c r="C89" s="387" t="s">
        <v>1436</v>
      </c>
      <c r="D89" s="182" t="s">
        <v>1351</v>
      </c>
      <c r="E89" s="390" t="s">
        <v>1435</v>
      </c>
      <c r="F89" s="499" t="s">
        <v>1511</v>
      </c>
      <c r="G89" s="499" t="s">
        <v>1557</v>
      </c>
      <c r="H89" s="720" t="s">
        <v>1558</v>
      </c>
      <c r="I89" s="499" t="s">
        <v>1559</v>
      </c>
      <c r="J89" s="720" t="s">
        <v>1446</v>
      </c>
      <c r="K89" s="499" t="s">
        <v>1560</v>
      </c>
      <c r="L89" s="499" t="s">
        <v>1561</v>
      </c>
      <c r="M89" s="166" t="str">
        <f>'Данные по ТП'!C125</f>
        <v>ТМ-630/10</v>
      </c>
      <c r="N89" s="126" t="s">
        <v>1352</v>
      </c>
      <c r="O89" s="125" t="s">
        <v>5</v>
      </c>
      <c r="P89" s="127">
        <f>'Данные по ТП'!F125</f>
        <v>40892</v>
      </c>
    </row>
    <row r="90" spans="1:17" ht="19.5" thickBot="1" x14ac:dyDescent="0.25">
      <c r="A90" s="794" t="s">
        <v>1644</v>
      </c>
      <c r="B90" s="887" t="s">
        <v>589</v>
      </c>
      <c r="C90" s="401">
        <v>1</v>
      </c>
      <c r="D90" s="191" t="s">
        <v>467</v>
      </c>
      <c r="E90" s="424"/>
      <c r="F90" s="686">
        <f>((O90*1.73*220*0.9)/1000)+((N90*1.73*220*0.9)/1000)+((M90*1.73*220*0.9)/1000)</f>
        <v>25.690499999999997</v>
      </c>
      <c r="G90" s="822">
        <v>229</v>
      </c>
      <c r="H90" s="822">
        <v>229</v>
      </c>
      <c r="I90" s="822">
        <v>227</v>
      </c>
      <c r="J90" s="822">
        <v>392</v>
      </c>
      <c r="K90" s="822">
        <v>393</v>
      </c>
      <c r="L90" s="822">
        <v>392</v>
      </c>
      <c r="M90" s="202">
        <v>19</v>
      </c>
      <c r="N90" s="202">
        <v>28</v>
      </c>
      <c r="O90" s="202">
        <v>28</v>
      </c>
      <c r="P90" s="202">
        <v>12</v>
      </c>
    </row>
    <row r="91" spans="1:17" ht="19.5" thickBot="1" x14ac:dyDescent="0.25">
      <c r="A91" s="894"/>
      <c r="B91" s="892"/>
      <c r="C91" s="401">
        <v>2</v>
      </c>
      <c r="D91" s="191" t="s">
        <v>468</v>
      </c>
      <c r="E91" s="424"/>
      <c r="F91" s="686">
        <f t="shared" ref="F91:F97" si="10">((O91*1.73*220*0.9)/1000)+((N91*1.73*220*0.9)/1000)+((M91*1.73*220*0.9)/1000)</f>
        <v>38.70702</v>
      </c>
      <c r="G91" s="823"/>
      <c r="H91" s="823"/>
      <c r="I91" s="823"/>
      <c r="J91" s="823"/>
      <c r="K91" s="823"/>
      <c r="L91" s="823"/>
      <c r="M91" s="202">
        <v>34</v>
      </c>
      <c r="N91" s="202">
        <v>37</v>
      </c>
      <c r="O91" s="202">
        <v>42</v>
      </c>
      <c r="P91" s="202">
        <v>9</v>
      </c>
    </row>
    <row r="92" spans="1:17" ht="19.5" thickBot="1" x14ac:dyDescent="0.25">
      <c r="A92" s="894"/>
      <c r="B92" s="892"/>
      <c r="C92" s="401">
        <v>3</v>
      </c>
      <c r="D92" s="191" t="s">
        <v>469</v>
      </c>
      <c r="E92" s="424"/>
      <c r="F92" s="686">
        <f t="shared" si="10"/>
        <v>29.458440000000003</v>
      </c>
      <c r="G92" s="686"/>
      <c r="H92" s="686"/>
      <c r="I92" s="686"/>
      <c r="J92" s="686"/>
      <c r="K92" s="686"/>
      <c r="L92" s="686"/>
      <c r="M92" s="202">
        <v>17</v>
      </c>
      <c r="N92" s="202">
        <v>37</v>
      </c>
      <c r="O92" s="202">
        <v>32</v>
      </c>
      <c r="P92" s="202">
        <v>11</v>
      </c>
    </row>
    <row r="93" spans="1:17" ht="19.5" thickBot="1" x14ac:dyDescent="0.25">
      <c r="A93" s="894"/>
      <c r="B93" s="892"/>
      <c r="C93" s="401">
        <v>4</v>
      </c>
      <c r="D93" s="191" t="s">
        <v>470</v>
      </c>
      <c r="E93" s="424"/>
      <c r="F93" s="686">
        <f t="shared" si="10"/>
        <v>63.027360000000002</v>
      </c>
      <c r="G93" s="686"/>
      <c r="H93" s="686"/>
      <c r="I93" s="686"/>
      <c r="J93" s="686"/>
      <c r="K93" s="686"/>
      <c r="L93" s="686"/>
      <c r="M93" s="202">
        <v>40</v>
      </c>
      <c r="N93" s="202">
        <v>70</v>
      </c>
      <c r="O93" s="202">
        <v>74</v>
      </c>
      <c r="P93" s="202">
        <v>32</v>
      </c>
    </row>
    <row r="94" spans="1:17" ht="19.5" thickBot="1" x14ac:dyDescent="0.25">
      <c r="A94" s="894"/>
      <c r="B94" s="892"/>
      <c r="C94" s="401">
        <v>5</v>
      </c>
      <c r="D94" s="191" t="s">
        <v>471</v>
      </c>
      <c r="E94" s="424"/>
      <c r="F94" s="686">
        <f t="shared" si="10"/>
        <v>60.62957999999999</v>
      </c>
      <c r="G94" s="686"/>
      <c r="H94" s="686"/>
      <c r="I94" s="686"/>
      <c r="J94" s="686"/>
      <c r="K94" s="686"/>
      <c r="L94" s="686"/>
      <c r="M94" s="202">
        <v>52</v>
      </c>
      <c r="N94" s="202">
        <v>52</v>
      </c>
      <c r="O94" s="202">
        <v>73</v>
      </c>
      <c r="P94" s="202">
        <v>21</v>
      </c>
    </row>
    <row r="95" spans="1:17" ht="19.5" thickBot="1" x14ac:dyDescent="0.25">
      <c r="A95" s="894"/>
      <c r="B95" s="892"/>
      <c r="C95" s="401">
        <v>6</v>
      </c>
      <c r="D95" s="191" t="s">
        <v>472</v>
      </c>
      <c r="E95" s="424"/>
      <c r="F95" s="686">
        <f t="shared" si="10"/>
        <v>35.281620000000004</v>
      </c>
      <c r="G95" s="686"/>
      <c r="H95" s="686"/>
      <c r="I95" s="686"/>
      <c r="J95" s="686"/>
      <c r="K95" s="686"/>
      <c r="L95" s="686"/>
      <c r="M95" s="202">
        <v>27</v>
      </c>
      <c r="N95" s="202">
        <v>24</v>
      </c>
      <c r="O95" s="202">
        <v>52</v>
      </c>
      <c r="P95" s="202">
        <v>17</v>
      </c>
    </row>
    <row r="96" spans="1:17" ht="19.5" thickBot="1" x14ac:dyDescent="0.25">
      <c r="A96" s="894"/>
      <c r="B96" s="892"/>
      <c r="C96" s="401">
        <v>7</v>
      </c>
      <c r="D96" s="191" t="s">
        <v>473</v>
      </c>
      <c r="E96" s="424"/>
      <c r="F96" s="686">
        <f t="shared" si="10"/>
        <v>108.24263999999999</v>
      </c>
      <c r="G96" s="686"/>
      <c r="H96" s="686"/>
      <c r="I96" s="686"/>
      <c r="J96" s="686"/>
      <c r="K96" s="686"/>
      <c r="L96" s="686"/>
      <c r="M96" s="202">
        <v>124</v>
      </c>
      <c r="N96" s="202">
        <v>99</v>
      </c>
      <c r="O96" s="202">
        <v>93</v>
      </c>
      <c r="P96" s="202">
        <v>23</v>
      </c>
    </row>
    <row r="97" spans="1:17" ht="19.5" thickBot="1" x14ac:dyDescent="0.25">
      <c r="A97" s="894"/>
      <c r="B97" s="892"/>
      <c r="C97" s="401">
        <v>8</v>
      </c>
      <c r="D97" s="191" t="s">
        <v>474</v>
      </c>
      <c r="E97" s="424"/>
      <c r="F97" s="686">
        <f t="shared" si="10"/>
        <v>8.2209599999999998</v>
      </c>
      <c r="G97" s="686"/>
      <c r="H97" s="686"/>
      <c r="I97" s="686"/>
      <c r="J97" s="686"/>
      <c r="K97" s="686"/>
      <c r="L97" s="686"/>
      <c r="M97" s="202">
        <v>7</v>
      </c>
      <c r="N97" s="202">
        <v>7</v>
      </c>
      <c r="O97" s="202">
        <v>10</v>
      </c>
      <c r="P97" s="202">
        <v>5</v>
      </c>
    </row>
    <row r="98" spans="1:17" ht="19.5" thickBot="1" x14ac:dyDescent="0.25">
      <c r="A98" s="894"/>
      <c r="B98" s="892"/>
      <c r="C98" s="401"/>
      <c r="D98" s="191"/>
      <c r="E98" s="424"/>
      <c r="F98" s="424"/>
      <c r="G98" s="424"/>
      <c r="H98" s="424"/>
      <c r="I98" s="424"/>
      <c r="J98" s="424"/>
      <c r="K98" s="424"/>
      <c r="L98" s="424"/>
      <c r="M98" s="361"/>
      <c r="N98" s="361"/>
      <c r="O98" s="361"/>
      <c r="P98" s="361"/>
    </row>
    <row r="99" spans="1:17" ht="19.5" thickBot="1" x14ac:dyDescent="0.25">
      <c r="A99" s="894"/>
      <c r="B99" s="892"/>
      <c r="C99" s="401"/>
      <c r="D99" s="191"/>
      <c r="E99" s="424"/>
      <c r="F99" s="424"/>
      <c r="G99" s="424"/>
      <c r="H99" s="424"/>
      <c r="I99" s="424"/>
      <c r="J99" s="424"/>
      <c r="K99" s="424"/>
      <c r="L99" s="424"/>
      <c r="M99" s="361"/>
      <c r="N99" s="361"/>
      <c r="O99" s="361"/>
      <c r="P99" s="361"/>
    </row>
    <row r="100" spans="1:17" ht="19.5" thickBot="1" x14ac:dyDescent="0.25">
      <c r="A100" s="894"/>
      <c r="B100" s="892"/>
      <c r="C100" s="401"/>
      <c r="D100" s="3" t="s">
        <v>1314</v>
      </c>
      <c r="E100" s="393"/>
      <c r="F100" s="393"/>
      <c r="G100" s="393"/>
      <c r="H100" s="393"/>
      <c r="I100" s="393"/>
      <c r="J100" s="393"/>
      <c r="K100" s="393"/>
      <c r="L100" s="393"/>
      <c r="M100" s="11">
        <f>SUM(M90:M97)</f>
        <v>320</v>
      </c>
      <c r="N100" s="11">
        <f>SUM(N90:N97)</f>
        <v>354</v>
      </c>
      <c r="O100" s="11">
        <f>SUM(O90:O97)</f>
        <v>404</v>
      </c>
      <c r="P100" s="11">
        <f>SUM(P90:P97)</f>
        <v>130</v>
      </c>
    </row>
    <row r="101" spans="1:17" ht="19.5" thickBot="1" x14ac:dyDescent="0.25">
      <c r="A101" s="894"/>
      <c r="B101" s="892"/>
      <c r="C101" s="401"/>
      <c r="D101" s="3" t="s">
        <v>1315</v>
      </c>
      <c r="E101" s="393"/>
      <c r="F101" s="393"/>
      <c r="G101" s="393"/>
      <c r="H101" s="393"/>
      <c r="I101" s="393"/>
      <c r="J101" s="393"/>
      <c r="K101" s="393"/>
      <c r="L101" s="393"/>
      <c r="M101" s="135">
        <f t="shared" ref="M101:O101" si="11">(M100*1.73*220*0.9)/1000</f>
        <v>109.61280000000001</v>
      </c>
      <c r="N101" s="135">
        <f t="shared" si="11"/>
        <v>121.25916000000001</v>
      </c>
      <c r="O101" s="135">
        <f t="shared" si="11"/>
        <v>138.38615999999999</v>
      </c>
      <c r="P101" s="136"/>
      <c r="Q101" s="168"/>
    </row>
    <row r="102" spans="1:17" ht="18.75" thickBot="1" x14ac:dyDescent="0.25">
      <c r="A102" s="894"/>
      <c r="B102" s="892"/>
      <c r="C102" s="401"/>
      <c r="D102" s="3" t="s">
        <v>1316</v>
      </c>
      <c r="E102" s="394"/>
      <c r="F102" s="394"/>
      <c r="G102" s="394"/>
      <c r="H102" s="394"/>
      <c r="I102" s="394"/>
      <c r="J102" s="394"/>
      <c r="K102" s="394"/>
      <c r="L102" s="394"/>
      <c r="M102" s="788">
        <f>(M101+N101+O101)</f>
        <v>369.25811999999996</v>
      </c>
      <c r="N102" s="789"/>
      <c r="O102" s="789"/>
      <c r="P102" s="790"/>
    </row>
    <row r="103" spans="1:17" ht="19.5" thickBot="1" x14ac:dyDescent="0.25">
      <c r="A103" s="894"/>
      <c r="B103" s="892"/>
      <c r="C103" s="404"/>
      <c r="D103" s="830"/>
      <c r="E103" s="831"/>
      <c r="F103" s="831"/>
      <c r="G103" s="831"/>
      <c r="H103" s="831"/>
      <c r="I103" s="831"/>
      <c r="J103" s="831"/>
      <c r="K103" s="831"/>
      <c r="L103" s="831"/>
      <c r="M103" s="831"/>
      <c r="N103" s="831"/>
      <c r="O103" s="831"/>
      <c r="P103" s="832"/>
    </row>
    <row r="104" spans="1:17" ht="40.5" customHeight="1" thickBot="1" x14ac:dyDescent="0.25">
      <c r="A104" s="894"/>
      <c r="B104" s="892"/>
      <c r="C104" s="387" t="s">
        <v>1436</v>
      </c>
      <c r="D104" s="182" t="s">
        <v>1327</v>
      </c>
      <c r="E104" s="390" t="s">
        <v>1435</v>
      </c>
      <c r="F104" s="499" t="s">
        <v>1511</v>
      </c>
      <c r="G104" s="499" t="s">
        <v>1557</v>
      </c>
      <c r="H104" s="720" t="s">
        <v>1558</v>
      </c>
      <c r="I104" s="499" t="s">
        <v>1559</v>
      </c>
      <c r="J104" s="720" t="s">
        <v>1446</v>
      </c>
      <c r="K104" s="499" t="s">
        <v>1560</v>
      </c>
      <c r="L104" s="499" t="s">
        <v>1561</v>
      </c>
      <c r="M104" s="166" t="str">
        <f>'Данные по ТП'!C126</f>
        <v>ТМ-630/10</v>
      </c>
      <c r="N104" s="126" t="s">
        <v>1352</v>
      </c>
      <c r="O104" s="125" t="s">
        <v>5</v>
      </c>
      <c r="P104" s="127">
        <f>'Данные по ТП'!F126</f>
        <v>27241</v>
      </c>
    </row>
    <row r="105" spans="1:17" ht="19.5" thickBot="1" x14ac:dyDescent="0.25">
      <c r="A105" s="894"/>
      <c r="B105" s="892"/>
      <c r="C105" s="401">
        <v>9</v>
      </c>
      <c r="D105" s="191" t="s">
        <v>475</v>
      </c>
      <c r="E105" s="424"/>
      <c r="F105" s="686">
        <f>((O105*1.73*220*0.9)/1000)+((N105*1.73*220*0.9)/1000)+((M105*1.73*220*0.9)/1000)</f>
        <v>0</v>
      </c>
      <c r="G105" s="822">
        <v>229</v>
      </c>
      <c r="H105" s="822">
        <v>229</v>
      </c>
      <c r="I105" s="822">
        <v>230</v>
      </c>
      <c r="J105" s="822">
        <v>396</v>
      </c>
      <c r="K105" s="822">
        <v>399</v>
      </c>
      <c r="L105" s="822">
        <v>397</v>
      </c>
      <c r="M105" s="202">
        <v>0</v>
      </c>
      <c r="N105" s="202">
        <v>0</v>
      </c>
      <c r="O105" s="202">
        <v>0</v>
      </c>
      <c r="P105" s="202">
        <v>0</v>
      </c>
    </row>
    <row r="106" spans="1:17" ht="19.5" thickBot="1" x14ac:dyDescent="0.25">
      <c r="A106" s="894"/>
      <c r="B106" s="892"/>
      <c r="C106" s="401">
        <v>10</v>
      </c>
      <c r="D106" s="191" t="s">
        <v>476</v>
      </c>
      <c r="E106" s="424"/>
      <c r="F106" s="686">
        <f t="shared" ref="F106:F112" si="12">((O106*1.73*220*0.9)/1000)+((N106*1.73*220*0.9)/1000)+((M106*1.73*220*0.9)/1000)</f>
        <v>30.143519999999995</v>
      </c>
      <c r="G106" s="823"/>
      <c r="H106" s="823"/>
      <c r="I106" s="823"/>
      <c r="J106" s="823"/>
      <c r="K106" s="823"/>
      <c r="L106" s="823"/>
      <c r="M106" s="202">
        <v>24</v>
      </c>
      <c r="N106" s="202">
        <v>36</v>
      </c>
      <c r="O106" s="202">
        <v>28</v>
      </c>
      <c r="P106" s="202">
        <v>9</v>
      </c>
    </row>
    <row r="107" spans="1:17" ht="19.5" thickBot="1" x14ac:dyDescent="0.25">
      <c r="A107" s="894"/>
      <c r="B107" s="892"/>
      <c r="C107" s="401">
        <v>11</v>
      </c>
      <c r="D107" s="191" t="s">
        <v>477</v>
      </c>
      <c r="E107" s="424"/>
      <c r="F107" s="686">
        <f t="shared" si="12"/>
        <v>31.85622</v>
      </c>
      <c r="G107" s="686"/>
      <c r="H107" s="686"/>
      <c r="I107" s="686"/>
      <c r="J107" s="686"/>
      <c r="K107" s="686"/>
      <c r="L107" s="686"/>
      <c r="M107" s="202">
        <v>24</v>
      </c>
      <c r="N107" s="202">
        <v>32</v>
      </c>
      <c r="O107" s="202">
        <v>37</v>
      </c>
      <c r="P107" s="202">
        <v>7</v>
      </c>
    </row>
    <row r="108" spans="1:17" ht="19.5" thickBot="1" x14ac:dyDescent="0.25">
      <c r="A108" s="894"/>
      <c r="B108" s="892"/>
      <c r="C108" s="401">
        <v>12</v>
      </c>
      <c r="D108" s="191" t="s">
        <v>478</v>
      </c>
      <c r="E108" s="424"/>
      <c r="F108" s="686">
        <f t="shared" si="12"/>
        <v>0</v>
      </c>
      <c r="G108" s="686"/>
      <c r="H108" s="686"/>
      <c r="I108" s="686"/>
      <c r="J108" s="686"/>
      <c r="K108" s="686"/>
      <c r="L108" s="686"/>
      <c r="M108" s="202">
        <v>0</v>
      </c>
      <c r="N108" s="202">
        <v>0</v>
      </c>
      <c r="O108" s="202">
        <v>0</v>
      </c>
      <c r="P108" s="202">
        <v>0</v>
      </c>
    </row>
    <row r="109" spans="1:17" ht="19.5" thickBot="1" x14ac:dyDescent="0.25">
      <c r="A109" s="894"/>
      <c r="B109" s="892"/>
      <c r="C109" s="401">
        <v>13</v>
      </c>
      <c r="D109" s="191" t="s">
        <v>479</v>
      </c>
      <c r="E109" s="424"/>
      <c r="F109" s="686">
        <f t="shared" si="12"/>
        <v>0</v>
      </c>
      <c r="G109" s="686"/>
      <c r="H109" s="686"/>
      <c r="I109" s="686"/>
      <c r="J109" s="686"/>
      <c r="K109" s="686"/>
      <c r="L109" s="686"/>
      <c r="M109" s="202">
        <v>0</v>
      </c>
      <c r="N109" s="202">
        <v>0</v>
      </c>
      <c r="O109" s="202">
        <v>0</v>
      </c>
      <c r="P109" s="202">
        <v>0</v>
      </c>
    </row>
    <row r="110" spans="1:17" ht="19.5" thickBot="1" x14ac:dyDescent="0.25">
      <c r="A110" s="894"/>
      <c r="B110" s="892"/>
      <c r="C110" s="401">
        <v>14</v>
      </c>
      <c r="D110" s="191" t="s">
        <v>480</v>
      </c>
      <c r="E110" s="424"/>
      <c r="F110" s="686">
        <f t="shared" si="12"/>
        <v>0</v>
      </c>
      <c r="G110" s="686"/>
      <c r="H110" s="686"/>
      <c r="I110" s="686"/>
      <c r="J110" s="686"/>
      <c r="K110" s="686"/>
      <c r="L110" s="686"/>
      <c r="M110" s="202">
        <v>0</v>
      </c>
      <c r="N110" s="202">
        <v>0</v>
      </c>
      <c r="O110" s="202">
        <v>0</v>
      </c>
      <c r="P110" s="202">
        <v>0</v>
      </c>
    </row>
    <row r="111" spans="1:17" ht="19.5" thickBot="1" x14ac:dyDescent="0.25">
      <c r="A111" s="894"/>
      <c r="B111" s="892"/>
      <c r="C111" s="401">
        <v>15</v>
      </c>
      <c r="D111" s="191" t="s">
        <v>481</v>
      </c>
      <c r="E111" s="424"/>
      <c r="F111" s="686">
        <f t="shared" si="12"/>
        <v>0</v>
      </c>
      <c r="G111" s="686"/>
      <c r="H111" s="686"/>
      <c r="I111" s="686"/>
      <c r="J111" s="686"/>
      <c r="K111" s="686"/>
      <c r="L111" s="686"/>
      <c r="M111" s="202">
        <v>0</v>
      </c>
      <c r="N111" s="202">
        <v>0</v>
      </c>
      <c r="O111" s="202">
        <v>0</v>
      </c>
      <c r="P111" s="202">
        <v>0</v>
      </c>
    </row>
    <row r="112" spans="1:17" ht="19.5" thickBot="1" x14ac:dyDescent="0.25">
      <c r="A112" s="894"/>
      <c r="B112" s="892"/>
      <c r="C112" s="401">
        <v>16</v>
      </c>
      <c r="D112" s="191" t="s">
        <v>482</v>
      </c>
      <c r="E112" s="424"/>
      <c r="F112" s="686">
        <f t="shared" si="12"/>
        <v>0</v>
      </c>
      <c r="G112" s="686"/>
      <c r="H112" s="686"/>
      <c r="I112" s="686"/>
      <c r="J112" s="686"/>
      <c r="K112" s="686"/>
      <c r="L112" s="686"/>
      <c r="M112" s="202">
        <v>0</v>
      </c>
      <c r="N112" s="202">
        <v>0</v>
      </c>
      <c r="O112" s="202">
        <v>0</v>
      </c>
      <c r="P112" s="202">
        <v>0</v>
      </c>
    </row>
    <row r="113" spans="1:17" ht="19.5" thickBot="1" x14ac:dyDescent="0.25">
      <c r="A113" s="894"/>
      <c r="B113" s="892"/>
      <c r="C113" s="401"/>
      <c r="D113" s="191"/>
      <c r="E113" s="424"/>
      <c r="F113" s="424"/>
      <c r="G113" s="424"/>
      <c r="H113" s="424"/>
      <c r="I113" s="424"/>
      <c r="J113" s="424"/>
      <c r="K113" s="424"/>
      <c r="L113" s="424"/>
      <c r="M113" s="361"/>
      <c r="N113" s="361"/>
      <c r="O113" s="361"/>
      <c r="P113" s="361"/>
    </row>
    <row r="114" spans="1:17" ht="19.5" thickBot="1" x14ac:dyDescent="0.25">
      <c r="A114" s="894"/>
      <c r="B114" s="892"/>
      <c r="C114" s="401"/>
      <c r="D114" s="191"/>
      <c r="E114" s="424"/>
      <c r="F114" s="424"/>
      <c r="G114" s="424"/>
      <c r="H114" s="424"/>
      <c r="I114" s="424"/>
      <c r="J114" s="424"/>
      <c r="K114" s="424"/>
      <c r="L114" s="424"/>
      <c r="M114" s="361"/>
      <c r="N114" s="361"/>
      <c r="O114" s="361"/>
      <c r="P114" s="361"/>
    </row>
    <row r="115" spans="1:17" ht="19.5" thickBot="1" x14ac:dyDescent="0.25">
      <c r="A115" s="894"/>
      <c r="B115" s="892"/>
      <c r="C115" s="401"/>
      <c r="D115" s="3" t="s">
        <v>1313</v>
      </c>
      <c r="E115" s="393"/>
      <c r="F115" s="393"/>
      <c r="G115" s="393"/>
      <c r="H115" s="393"/>
      <c r="I115" s="393"/>
      <c r="J115" s="393"/>
      <c r="K115" s="393"/>
      <c r="L115" s="393"/>
      <c r="M115" s="11">
        <f>SUM(M105:M112)</f>
        <v>48</v>
      </c>
      <c r="N115" s="11">
        <f>SUM(N105:N112)</f>
        <v>68</v>
      </c>
      <c r="O115" s="11">
        <f>SUM(O105:O112)</f>
        <v>65</v>
      </c>
      <c r="P115" s="11">
        <f>SUM(P105:P112)</f>
        <v>16</v>
      </c>
    </row>
    <row r="116" spans="1:17" ht="19.5" thickBot="1" x14ac:dyDescent="0.25">
      <c r="A116" s="894"/>
      <c r="B116" s="892"/>
      <c r="C116" s="401"/>
      <c r="D116" s="3" t="s">
        <v>1315</v>
      </c>
      <c r="E116" s="393"/>
      <c r="F116" s="393"/>
      <c r="G116" s="393"/>
      <c r="H116" s="393"/>
      <c r="I116" s="393"/>
      <c r="J116" s="393"/>
      <c r="K116" s="393"/>
      <c r="L116" s="393"/>
      <c r="M116" s="135">
        <f t="shared" ref="M116:O116" si="13">(M115*1.73*220*0.9)/1000</f>
        <v>16.44192</v>
      </c>
      <c r="N116" s="135">
        <f t="shared" si="13"/>
        <v>23.292720000000003</v>
      </c>
      <c r="O116" s="135">
        <f t="shared" si="13"/>
        <v>22.265100000000004</v>
      </c>
      <c r="P116" s="136"/>
      <c r="Q116" s="168"/>
    </row>
    <row r="117" spans="1:17" ht="18.75" thickBot="1" x14ac:dyDescent="0.25">
      <c r="A117" s="894"/>
      <c r="B117" s="892"/>
      <c r="C117" s="401"/>
      <c r="D117" s="3" t="s">
        <v>1317</v>
      </c>
      <c r="E117" s="394"/>
      <c r="F117" s="394"/>
      <c r="G117" s="394"/>
      <c r="H117" s="394"/>
      <c r="I117" s="394"/>
      <c r="J117" s="394"/>
      <c r="K117" s="394"/>
      <c r="L117" s="394"/>
      <c r="M117" s="788">
        <f>(M116+N116+O116)</f>
        <v>61.999740000000003</v>
      </c>
      <c r="N117" s="789"/>
      <c r="O117" s="789"/>
      <c r="P117" s="790"/>
    </row>
    <row r="118" spans="1:17" ht="19.5" thickBot="1" x14ac:dyDescent="0.25">
      <c r="A118" s="895"/>
      <c r="B118" s="893"/>
      <c r="C118" s="438"/>
      <c r="D118" s="37" t="s">
        <v>59</v>
      </c>
      <c r="E118" s="407"/>
      <c r="F118" s="407"/>
      <c r="G118" s="407"/>
      <c r="H118" s="407"/>
      <c r="I118" s="407"/>
      <c r="J118" s="407"/>
      <c r="K118" s="407"/>
      <c r="L118" s="407"/>
      <c r="M118" s="67">
        <f>M115+M100</f>
        <v>368</v>
      </c>
      <c r="N118" s="67">
        <f>N115+N100</f>
        <v>422</v>
      </c>
      <c r="O118" s="67">
        <f>O115+O100</f>
        <v>469</v>
      </c>
      <c r="P118" s="67">
        <f>P115+P100</f>
        <v>146</v>
      </c>
    </row>
    <row r="119" spans="1:17" ht="33.75" customHeight="1" thickBot="1" x14ac:dyDescent="0.25">
      <c r="A119" s="637"/>
      <c r="B119" s="674"/>
      <c r="C119" s="674"/>
      <c r="D119" s="629" t="str">
        <f>HYPERLINK("#Оглавление!h12","&lt;&lt;&lt;&lt;&lt;")</f>
        <v>&lt;&lt;&lt;&lt;&lt;</v>
      </c>
      <c r="E119" s="674"/>
      <c r="F119" s="674"/>
      <c r="G119" s="674"/>
      <c r="H119" s="674"/>
      <c r="I119" s="674"/>
      <c r="J119" s="674"/>
      <c r="K119" s="674"/>
      <c r="L119" s="674"/>
      <c r="M119" s="674"/>
      <c r="N119" s="674"/>
      <c r="O119" s="674"/>
      <c r="P119" s="674"/>
    </row>
    <row r="120" spans="1:17" ht="36.75" customHeight="1" thickBot="1" x14ac:dyDescent="0.25">
      <c r="A120" s="190" t="s">
        <v>1643</v>
      </c>
      <c r="B120" s="57"/>
      <c r="C120" s="387" t="s">
        <v>1436</v>
      </c>
      <c r="D120" s="182" t="s">
        <v>1351</v>
      </c>
      <c r="E120" s="390" t="s">
        <v>1435</v>
      </c>
      <c r="F120" s="499" t="s">
        <v>1511</v>
      </c>
      <c r="G120" s="499" t="s">
        <v>1557</v>
      </c>
      <c r="H120" s="720" t="s">
        <v>1558</v>
      </c>
      <c r="I120" s="499" t="s">
        <v>1559</v>
      </c>
      <c r="J120" s="720" t="s">
        <v>1446</v>
      </c>
      <c r="K120" s="499" t="s">
        <v>1560</v>
      </c>
      <c r="L120" s="499" t="s">
        <v>1561</v>
      </c>
      <c r="M120" s="166" t="str">
        <f>'Данные по ТП'!C127</f>
        <v>ТМ-630/10</v>
      </c>
      <c r="N120" s="126" t="s">
        <v>1352</v>
      </c>
      <c r="O120" s="125" t="s">
        <v>5</v>
      </c>
      <c r="P120" s="127">
        <f>'Данные по ТП'!F127</f>
        <v>40904</v>
      </c>
    </row>
    <row r="121" spans="1:17" ht="19.5" thickBot="1" x14ac:dyDescent="0.25">
      <c r="A121" s="794" t="s">
        <v>1644</v>
      </c>
      <c r="B121" s="887" t="s">
        <v>590</v>
      </c>
      <c r="C121" s="401">
        <v>1</v>
      </c>
      <c r="D121" s="191" t="s">
        <v>483</v>
      </c>
      <c r="E121" s="424"/>
      <c r="F121" s="686">
        <f>((O121*1.73*220*0.9)/1000)+((N121*1.73*220*0.9)/1000)+((M121*1.73*220*0.9)/1000)</f>
        <v>80.839439999999996</v>
      </c>
      <c r="G121" s="822">
        <v>231</v>
      </c>
      <c r="H121" s="822">
        <v>234</v>
      </c>
      <c r="I121" s="822">
        <v>226</v>
      </c>
      <c r="J121" s="822">
        <v>393</v>
      </c>
      <c r="K121" s="822">
        <v>395</v>
      </c>
      <c r="L121" s="822">
        <v>394</v>
      </c>
      <c r="M121" s="202">
        <v>68</v>
      </c>
      <c r="N121" s="202">
        <v>47</v>
      </c>
      <c r="O121" s="202">
        <v>121</v>
      </c>
      <c r="P121" s="202">
        <v>40</v>
      </c>
    </row>
    <row r="122" spans="1:17" ht="19.5" thickBot="1" x14ac:dyDescent="0.25">
      <c r="A122" s="894"/>
      <c r="B122" s="892"/>
      <c r="C122" s="401">
        <v>2</v>
      </c>
      <c r="D122" s="191" t="s">
        <v>484</v>
      </c>
      <c r="E122" s="424"/>
      <c r="F122" s="686">
        <f t="shared" ref="F122:F129" si="14">((O122*1.73*220*0.9)/1000)+((N122*1.73*220*0.9)/1000)+((M122*1.73*220*0.9)/1000)</f>
        <v>85.977540000000005</v>
      </c>
      <c r="G122" s="823"/>
      <c r="H122" s="823"/>
      <c r="I122" s="823"/>
      <c r="J122" s="823"/>
      <c r="K122" s="823"/>
      <c r="L122" s="823"/>
      <c r="M122" s="202">
        <v>107</v>
      </c>
      <c r="N122" s="202">
        <v>64</v>
      </c>
      <c r="O122" s="202">
        <v>80</v>
      </c>
      <c r="P122" s="202">
        <v>33</v>
      </c>
    </row>
    <row r="123" spans="1:17" ht="19.5" thickBot="1" x14ac:dyDescent="0.25">
      <c r="A123" s="894"/>
      <c r="B123" s="892"/>
      <c r="C123" s="401">
        <v>3</v>
      </c>
      <c r="D123" s="191" t="s">
        <v>485</v>
      </c>
      <c r="E123" s="424"/>
      <c r="F123" s="686">
        <f t="shared" si="14"/>
        <v>0</v>
      </c>
      <c r="G123" s="686"/>
      <c r="H123" s="686"/>
      <c r="I123" s="686"/>
      <c r="J123" s="686"/>
      <c r="K123" s="686"/>
      <c r="L123" s="686"/>
      <c r="M123" s="202">
        <v>0</v>
      </c>
      <c r="N123" s="202">
        <v>0</v>
      </c>
      <c r="O123" s="202">
        <v>0</v>
      </c>
      <c r="P123" s="202">
        <v>0</v>
      </c>
    </row>
    <row r="124" spans="1:17" ht="19.5" thickBot="1" x14ac:dyDescent="0.25">
      <c r="A124" s="894"/>
      <c r="B124" s="892"/>
      <c r="C124" s="401">
        <v>4</v>
      </c>
      <c r="D124" s="191" t="s">
        <v>486</v>
      </c>
      <c r="E124" s="424"/>
      <c r="F124" s="686">
        <f t="shared" si="14"/>
        <v>20.894939999999998</v>
      </c>
      <c r="G124" s="686"/>
      <c r="H124" s="686"/>
      <c r="I124" s="686"/>
      <c r="J124" s="686"/>
      <c r="K124" s="686"/>
      <c r="L124" s="686"/>
      <c r="M124" s="202">
        <v>12</v>
      </c>
      <c r="N124" s="202">
        <v>24</v>
      </c>
      <c r="O124" s="202">
        <v>25</v>
      </c>
      <c r="P124" s="202">
        <v>10</v>
      </c>
    </row>
    <row r="125" spans="1:17" ht="19.5" thickBot="1" x14ac:dyDescent="0.25">
      <c r="A125" s="894"/>
      <c r="B125" s="892"/>
      <c r="C125" s="401">
        <v>5</v>
      </c>
      <c r="D125" s="191" t="s">
        <v>487</v>
      </c>
      <c r="E125" s="424"/>
      <c r="F125" s="686">
        <f t="shared" si="14"/>
        <v>1.02762</v>
      </c>
      <c r="G125" s="686"/>
      <c r="H125" s="686"/>
      <c r="I125" s="686"/>
      <c r="J125" s="686"/>
      <c r="K125" s="686"/>
      <c r="L125" s="686"/>
      <c r="M125" s="202">
        <v>0</v>
      </c>
      <c r="N125" s="202">
        <v>3</v>
      </c>
      <c r="O125" s="202">
        <v>0</v>
      </c>
      <c r="P125" s="202">
        <v>3</v>
      </c>
    </row>
    <row r="126" spans="1:17" ht="19.5" thickBot="1" x14ac:dyDescent="0.25">
      <c r="A126" s="894"/>
      <c r="B126" s="892"/>
      <c r="C126" s="401">
        <v>6</v>
      </c>
      <c r="D126" s="191" t="s">
        <v>488</v>
      </c>
      <c r="E126" s="424"/>
      <c r="F126" s="686">
        <f t="shared" si="14"/>
        <v>2.39778</v>
      </c>
      <c r="G126" s="686"/>
      <c r="H126" s="686"/>
      <c r="I126" s="686"/>
      <c r="J126" s="686"/>
      <c r="K126" s="686"/>
      <c r="L126" s="686"/>
      <c r="M126" s="202">
        <v>0</v>
      </c>
      <c r="N126" s="202">
        <v>2</v>
      </c>
      <c r="O126" s="202">
        <v>5</v>
      </c>
      <c r="P126" s="202">
        <v>3</v>
      </c>
    </row>
    <row r="127" spans="1:17" ht="19.5" thickBot="1" x14ac:dyDescent="0.25">
      <c r="A127" s="894"/>
      <c r="B127" s="892"/>
      <c r="C127" s="401">
        <v>7</v>
      </c>
      <c r="D127" s="191" t="s">
        <v>489</v>
      </c>
      <c r="E127" s="424"/>
      <c r="F127" s="686">
        <f t="shared" si="14"/>
        <v>17.812079999999998</v>
      </c>
      <c r="G127" s="686"/>
      <c r="H127" s="686"/>
      <c r="I127" s="686"/>
      <c r="J127" s="686"/>
      <c r="K127" s="686"/>
      <c r="L127" s="686"/>
      <c r="M127" s="202">
        <v>23</v>
      </c>
      <c r="N127" s="202">
        <v>16</v>
      </c>
      <c r="O127" s="202">
        <v>13</v>
      </c>
      <c r="P127" s="202">
        <v>6</v>
      </c>
    </row>
    <row r="128" spans="1:17" ht="19.5" thickBot="1" x14ac:dyDescent="0.25">
      <c r="A128" s="894"/>
      <c r="B128" s="892"/>
      <c r="C128" s="401">
        <v>8</v>
      </c>
      <c r="D128" s="191" t="s">
        <v>490</v>
      </c>
      <c r="E128" s="424"/>
      <c r="F128" s="686">
        <f t="shared" si="14"/>
        <v>17.812079999999998</v>
      </c>
      <c r="G128" s="686"/>
      <c r="H128" s="686"/>
      <c r="I128" s="686"/>
      <c r="J128" s="686"/>
      <c r="K128" s="686"/>
      <c r="L128" s="686"/>
      <c r="M128" s="202">
        <v>23</v>
      </c>
      <c r="N128" s="202">
        <v>16</v>
      </c>
      <c r="O128" s="202">
        <v>13</v>
      </c>
      <c r="P128" s="202">
        <v>6</v>
      </c>
    </row>
    <row r="129" spans="1:17" ht="19.5" thickBot="1" x14ac:dyDescent="0.25">
      <c r="A129" s="894"/>
      <c r="B129" s="892"/>
      <c r="C129" s="401"/>
      <c r="D129" s="191"/>
      <c r="E129" s="424"/>
      <c r="F129" s="424">
        <f t="shared" si="14"/>
        <v>53.093699999999998</v>
      </c>
      <c r="G129" s="424"/>
      <c r="H129" s="424"/>
      <c r="I129" s="424"/>
      <c r="J129" s="424"/>
      <c r="K129" s="424"/>
      <c r="L129" s="424"/>
      <c r="M129" s="361">
        <v>48</v>
      </c>
      <c r="N129" s="361">
        <v>65</v>
      </c>
      <c r="O129" s="361">
        <v>42</v>
      </c>
      <c r="P129" s="361">
        <v>10</v>
      </c>
    </row>
    <row r="130" spans="1:17" ht="19.5" thickBot="1" x14ac:dyDescent="0.25">
      <c r="A130" s="894"/>
      <c r="B130" s="892"/>
      <c r="C130" s="401"/>
      <c r="D130" s="191"/>
      <c r="E130" s="424"/>
      <c r="F130" s="424"/>
      <c r="G130" s="424"/>
      <c r="H130" s="424"/>
      <c r="I130" s="424"/>
      <c r="J130" s="424"/>
      <c r="K130" s="424"/>
      <c r="L130" s="424"/>
      <c r="M130" s="361"/>
      <c r="N130" s="361"/>
      <c r="O130" s="361"/>
      <c r="P130" s="361"/>
    </row>
    <row r="131" spans="1:17" ht="19.5" thickBot="1" x14ac:dyDescent="0.25">
      <c r="A131" s="894"/>
      <c r="B131" s="892"/>
      <c r="C131" s="401"/>
      <c r="D131" s="3" t="s">
        <v>1314</v>
      </c>
      <c r="E131" s="393"/>
      <c r="F131" s="393"/>
      <c r="G131" s="393"/>
      <c r="H131" s="393"/>
      <c r="I131" s="393"/>
      <c r="J131" s="393"/>
      <c r="K131" s="393"/>
      <c r="L131" s="393"/>
      <c r="M131" s="11">
        <f>SUM(M121:M129)</f>
        <v>281</v>
      </c>
      <c r="N131" s="11">
        <f>SUM(N121:N129)</f>
        <v>237</v>
      </c>
      <c r="O131" s="11">
        <f>SUM(O121:O129)</f>
        <v>299</v>
      </c>
      <c r="P131" s="11">
        <f>SUM(P121:P129)</f>
        <v>111</v>
      </c>
    </row>
    <row r="132" spans="1:17" ht="19.5" thickBot="1" x14ac:dyDescent="0.25">
      <c r="A132" s="894"/>
      <c r="B132" s="892"/>
      <c r="C132" s="401"/>
      <c r="D132" s="3" t="s">
        <v>1315</v>
      </c>
      <c r="E132" s="393"/>
      <c r="F132" s="393"/>
      <c r="G132" s="393"/>
      <c r="H132" s="393"/>
      <c r="I132" s="393"/>
      <c r="J132" s="393"/>
      <c r="K132" s="393"/>
      <c r="L132" s="393"/>
      <c r="M132" s="135">
        <f t="shared" ref="M132:O132" si="15">(M131*1.73*220*0.9)/1000</f>
        <v>96.253740000000008</v>
      </c>
      <c r="N132" s="135">
        <f t="shared" si="15"/>
        <v>81.181979999999996</v>
      </c>
      <c r="O132" s="135">
        <f t="shared" si="15"/>
        <v>102.41945999999999</v>
      </c>
      <c r="P132" s="136"/>
      <c r="Q132" s="168"/>
    </row>
    <row r="133" spans="1:17" ht="18.75" thickBot="1" x14ac:dyDescent="0.25">
      <c r="A133" s="894"/>
      <c r="B133" s="892"/>
      <c r="C133" s="401"/>
      <c r="D133" s="3" t="s">
        <v>1316</v>
      </c>
      <c r="E133" s="394"/>
      <c r="F133" s="394"/>
      <c r="G133" s="394"/>
      <c r="H133" s="394"/>
      <c r="I133" s="394"/>
      <c r="J133" s="394"/>
      <c r="K133" s="394"/>
      <c r="L133" s="394"/>
      <c r="M133" s="788">
        <f>(M132+N132+O132)</f>
        <v>279.85518000000002</v>
      </c>
      <c r="N133" s="789"/>
      <c r="O133" s="789"/>
      <c r="P133" s="790"/>
    </row>
    <row r="134" spans="1:17" ht="19.5" thickBot="1" x14ac:dyDescent="0.25">
      <c r="A134" s="894"/>
      <c r="B134" s="892"/>
      <c r="C134" s="404"/>
      <c r="D134" s="830"/>
      <c r="E134" s="831"/>
      <c r="F134" s="831"/>
      <c r="G134" s="831"/>
      <c r="H134" s="831"/>
      <c r="I134" s="831"/>
      <c r="J134" s="831"/>
      <c r="K134" s="831"/>
      <c r="L134" s="831"/>
      <c r="M134" s="831"/>
      <c r="N134" s="831"/>
      <c r="O134" s="831"/>
      <c r="P134" s="832"/>
    </row>
    <row r="135" spans="1:17" ht="38.25" customHeight="1" thickBot="1" x14ac:dyDescent="0.25">
      <c r="A135" s="894"/>
      <c r="B135" s="892"/>
      <c r="C135" s="387" t="s">
        <v>1436</v>
      </c>
      <c r="D135" s="182" t="s">
        <v>1327</v>
      </c>
      <c r="E135" s="390" t="s">
        <v>1435</v>
      </c>
      <c r="F135" s="499" t="s">
        <v>1511</v>
      </c>
      <c r="G135" s="499" t="s">
        <v>1557</v>
      </c>
      <c r="H135" s="720" t="s">
        <v>1558</v>
      </c>
      <c r="I135" s="499" t="s">
        <v>1559</v>
      </c>
      <c r="J135" s="720" t="s">
        <v>1446</v>
      </c>
      <c r="K135" s="499" t="s">
        <v>1560</v>
      </c>
      <c r="L135" s="499" t="s">
        <v>1561</v>
      </c>
      <c r="M135" s="166" t="str">
        <f>'Данные по ТП'!C128</f>
        <v>ТМ-630/10</v>
      </c>
      <c r="N135" s="126" t="s">
        <v>1352</v>
      </c>
      <c r="O135" s="125" t="s">
        <v>5</v>
      </c>
      <c r="P135" s="127">
        <f>'Данные по ТП'!F128</f>
        <v>7652</v>
      </c>
    </row>
    <row r="136" spans="1:17" ht="19.5" thickBot="1" x14ac:dyDescent="0.25">
      <c r="A136" s="894"/>
      <c r="B136" s="892"/>
      <c r="C136" s="401">
        <v>9</v>
      </c>
      <c r="D136" s="191" t="s">
        <v>491</v>
      </c>
      <c r="E136" s="424"/>
      <c r="F136" s="686">
        <f>((O136*1.73*220*0.9)/1000)+((N136*1.73*220*0.9)/1000)+((M136*1.73*220*0.9)/1000)</f>
        <v>0</v>
      </c>
      <c r="G136" s="822">
        <v>240</v>
      </c>
      <c r="H136" s="822">
        <v>241</v>
      </c>
      <c r="I136" s="822">
        <v>242</v>
      </c>
      <c r="J136" s="822">
        <v>414</v>
      </c>
      <c r="K136" s="822">
        <v>416</v>
      </c>
      <c r="L136" s="822">
        <v>414</v>
      </c>
      <c r="M136" s="202">
        <v>0</v>
      </c>
      <c r="N136" s="202">
        <v>0</v>
      </c>
      <c r="O136" s="202">
        <v>0</v>
      </c>
      <c r="P136" s="202">
        <v>0</v>
      </c>
    </row>
    <row r="137" spans="1:17" ht="19.5" thickBot="1" x14ac:dyDescent="0.25">
      <c r="A137" s="894"/>
      <c r="B137" s="892"/>
      <c r="C137" s="401">
        <v>10</v>
      </c>
      <c r="D137" s="191" t="s">
        <v>492</v>
      </c>
      <c r="E137" s="424"/>
      <c r="F137" s="686">
        <f t="shared" ref="F137:F143" si="16">((O137*1.73*220*0.9)/1000)+((N137*1.73*220*0.9)/1000)+((M137*1.73*220*0.9)/1000)</f>
        <v>0</v>
      </c>
      <c r="G137" s="823"/>
      <c r="H137" s="823"/>
      <c r="I137" s="823"/>
      <c r="J137" s="823"/>
      <c r="K137" s="823"/>
      <c r="L137" s="823"/>
      <c r="M137" s="202">
        <v>0</v>
      </c>
      <c r="N137" s="202">
        <v>0</v>
      </c>
      <c r="O137" s="202">
        <v>0</v>
      </c>
      <c r="P137" s="202">
        <v>0</v>
      </c>
    </row>
    <row r="138" spans="1:17" ht="19.5" thickBot="1" x14ac:dyDescent="0.25">
      <c r="A138" s="894"/>
      <c r="B138" s="892"/>
      <c r="C138" s="401">
        <v>11</v>
      </c>
      <c r="D138" s="191" t="s">
        <v>493</v>
      </c>
      <c r="E138" s="424"/>
      <c r="F138" s="686">
        <f t="shared" si="16"/>
        <v>23.977800000000002</v>
      </c>
      <c r="G138" s="686"/>
      <c r="H138" s="686"/>
      <c r="I138" s="686"/>
      <c r="J138" s="686"/>
      <c r="K138" s="686"/>
      <c r="L138" s="686"/>
      <c r="M138" s="202">
        <v>15</v>
      </c>
      <c r="N138" s="202">
        <v>26</v>
      </c>
      <c r="O138" s="202">
        <v>29</v>
      </c>
      <c r="P138" s="202">
        <v>6</v>
      </c>
    </row>
    <row r="139" spans="1:17" ht="19.5" thickBot="1" x14ac:dyDescent="0.25">
      <c r="A139" s="894"/>
      <c r="B139" s="892"/>
      <c r="C139" s="401">
        <v>12</v>
      </c>
      <c r="D139" s="191" t="s">
        <v>494</v>
      </c>
      <c r="E139" s="424"/>
      <c r="F139" s="686">
        <f t="shared" si="16"/>
        <v>1.37016</v>
      </c>
      <c r="G139" s="686"/>
      <c r="H139" s="686"/>
      <c r="I139" s="686"/>
      <c r="J139" s="686"/>
      <c r="K139" s="686"/>
      <c r="L139" s="686"/>
      <c r="M139" s="202">
        <v>0</v>
      </c>
      <c r="N139" s="202">
        <v>2</v>
      </c>
      <c r="O139" s="202">
        <v>2</v>
      </c>
      <c r="P139" s="202">
        <v>2</v>
      </c>
    </row>
    <row r="140" spans="1:17" ht="19.5" thickBot="1" x14ac:dyDescent="0.25">
      <c r="A140" s="894"/>
      <c r="B140" s="892"/>
      <c r="C140" s="401">
        <v>13</v>
      </c>
      <c r="D140" s="191" t="s">
        <v>495</v>
      </c>
      <c r="E140" s="424"/>
      <c r="F140" s="686">
        <f t="shared" si="16"/>
        <v>11.646360000000001</v>
      </c>
      <c r="G140" s="686"/>
      <c r="H140" s="686"/>
      <c r="I140" s="686"/>
      <c r="J140" s="686"/>
      <c r="K140" s="686"/>
      <c r="L140" s="686"/>
      <c r="M140" s="202">
        <v>20</v>
      </c>
      <c r="N140" s="202">
        <v>5</v>
      </c>
      <c r="O140" s="202">
        <v>9</v>
      </c>
      <c r="P140" s="202">
        <v>6</v>
      </c>
    </row>
    <row r="141" spans="1:17" ht="19.5" thickBot="1" x14ac:dyDescent="0.25">
      <c r="A141" s="894"/>
      <c r="B141" s="892"/>
      <c r="C141" s="401">
        <v>14</v>
      </c>
      <c r="D141" s="191" t="s">
        <v>496</v>
      </c>
      <c r="E141" s="424"/>
      <c r="F141" s="686">
        <f t="shared" si="16"/>
        <v>27.403200000000002</v>
      </c>
      <c r="G141" s="686"/>
      <c r="H141" s="686"/>
      <c r="I141" s="686"/>
      <c r="J141" s="686"/>
      <c r="K141" s="686"/>
      <c r="L141" s="686"/>
      <c r="M141" s="202">
        <v>37</v>
      </c>
      <c r="N141" s="202">
        <v>19</v>
      </c>
      <c r="O141" s="202">
        <v>24</v>
      </c>
      <c r="P141" s="202">
        <v>14</v>
      </c>
    </row>
    <row r="142" spans="1:17" ht="19.5" thickBot="1" x14ac:dyDescent="0.25">
      <c r="A142" s="894"/>
      <c r="B142" s="892"/>
      <c r="C142" s="401">
        <v>15</v>
      </c>
      <c r="D142" s="191" t="s">
        <v>497</v>
      </c>
      <c r="E142" s="424"/>
      <c r="F142" s="686">
        <f t="shared" si="16"/>
        <v>52.408619999999999</v>
      </c>
      <c r="G142" s="686"/>
      <c r="H142" s="686"/>
      <c r="I142" s="686"/>
      <c r="J142" s="686"/>
      <c r="K142" s="686"/>
      <c r="L142" s="686"/>
      <c r="M142" s="202">
        <v>55</v>
      </c>
      <c r="N142" s="202">
        <v>50</v>
      </c>
      <c r="O142" s="202">
        <v>48</v>
      </c>
      <c r="P142" s="202">
        <v>17</v>
      </c>
    </row>
    <row r="143" spans="1:17" ht="19.5" thickBot="1" x14ac:dyDescent="0.25">
      <c r="A143" s="894"/>
      <c r="B143" s="892"/>
      <c r="C143" s="401">
        <v>16</v>
      </c>
      <c r="D143" s="191" t="s">
        <v>498</v>
      </c>
      <c r="E143" s="424"/>
      <c r="F143" s="686">
        <f t="shared" si="16"/>
        <v>0</v>
      </c>
      <c r="G143" s="686"/>
      <c r="H143" s="686"/>
      <c r="I143" s="686"/>
      <c r="J143" s="686"/>
      <c r="K143" s="686"/>
      <c r="L143" s="686"/>
      <c r="M143" s="202">
        <v>0</v>
      </c>
      <c r="N143" s="202">
        <v>0</v>
      </c>
      <c r="O143" s="202">
        <v>0</v>
      </c>
      <c r="P143" s="202">
        <v>0</v>
      </c>
    </row>
    <row r="144" spans="1:17" ht="19.5" thickBot="1" x14ac:dyDescent="0.25">
      <c r="A144" s="894"/>
      <c r="B144" s="892"/>
      <c r="C144" s="401"/>
      <c r="D144" s="191"/>
      <c r="E144" s="424"/>
      <c r="F144" s="424"/>
      <c r="G144" s="424"/>
      <c r="H144" s="424"/>
      <c r="I144" s="424"/>
      <c r="J144" s="424"/>
      <c r="K144" s="424"/>
      <c r="L144" s="424"/>
      <c r="M144" s="361"/>
      <c r="N144" s="361"/>
      <c r="O144" s="361"/>
      <c r="P144" s="361"/>
    </row>
    <row r="145" spans="1:17" ht="19.5" thickBot="1" x14ac:dyDescent="0.25">
      <c r="A145" s="894"/>
      <c r="B145" s="892"/>
      <c r="C145" s="401"/>
      <c r="D145" s="191"/>
      <c r="E145" s="424"/>
      <c r="F145" s="424"/>
      <c r="G145" s="424"/>
      <c r="H145" s="424"/>
      <c r="I145" s="424"/>
      <c r="J145" s="424"/>
      <c r="K145" s="424"/>
      <c r="L145" s="424"/>
      <c r="M145" s="361"/>
      <c r="N145" s="361"/>
      <c r="O145" s="361"/>
      <c r="P145" s="361"/>
    </row>
    <row r="146" spans="1:17" ht="19.5" thickBot="1" x14ac:dyDescent="0.25">
      <c r="A146" s="894"/>
      <c r="B146" s="892"/>
      <c r="C146" s="401"/>
      <c r="D146" s="3" t="s">
        <v>1313</v>
      </c>
      <c r="E146" s="393"/>
      <c r="F146" s="393"/>
      <c r="G146" s="393"/>
      <c r="H146" s="393"/>
      <c r="I146" s="393"/>
      <c r="J146" s="393"/>
      <c r="K146" s="393"/>
      <c r="L146" s="393"/>
      <c r="M146" s="11">
        <f>SUM(M136:M143)</f>
        <v>127</v>
      </c>
      <c r="N146" s="11">
        <f>SUM(N136:N143)</f>
        <v>102</v>
      </c>
      <c r="O146" s="11">
        <f>SUM(O136:O143)</f>
        <v>112</v>
      </c>
      <c r="P146" s="11">
        <f>SUM(P136:P143)</f>
        <v>45</v>
      </c>
    </row>
    <row r="147" spans="1:17" ht="19.5" thickBot="1" x14ac:dyDescent="0.25">
      <c r="A147" s="894"/>
      <c r="B147" s="892"/>
      <c r="C147" s="401"/>
      <c r="D147" s="3" t="s">
        <v>1315</v>
      </c>
      <c r="E147" s="393"/>
      <c r="F147" s="393"/>
      <c r="G147" s="393"/>
      <c r="H147" s="393"/>
      <c r="I147" s="393"/>
      <c r="J147" s="393"/>
      <c r="K147" s="393"/>
      <c r="L147" s="393"/>
      <c r="M147" s="135">
        <f t="shared" ref="M147:O147" si="17">(M146*1.73*220*0.9)/1000</f>
        <v>43.502580000000002</v>
      </c>
      <c r="N147" s="135">
        <f t="shared" si="17"/>
        <v>34.939080000000004</v>
      </c>
      <c r="O147" s="135">
        <f t="shared" si="17"/>
        <v>38.364479999999993</v>
      </c>
      <c r="P147" s="136"/>
      <c r="Q147" s="168"/>
    </row>
    <row r="148" spans="1:17" ht="18.75" thickBot="1" x14ac:dyDescent="0.25">
      <c r="A148" s="894"/>
      <c r="B148" s="892"/>
      <c r="C148" s="401"/>
      <c r="D148" s="3" t="s">
        <v>1317</v>
      </c>
      <c r="E148" s="394"/>
      <c r="F148" s="394"/>
      <c r="G148" s="394"/>
      <c r="H148" s="394"/>
      <c r="I148" s="394"/>
      <c r="J148" s="394"/>
      <c r="K148" s="394"/>
      <c r="L148" s="394"/>
      <c r="M148" s="788">
        <f>(M147+N147+O147)</f>
        <v>116.80614</v>
      </c>
      <c r="N148" s="789"/>
      <c r="O148" s="789"/>
      <c r="P148" s="790"/>
    </row>
    <row r="149" spans="1:17" ht="19.5" thickBot="1" x14ac:dyDescent="0.25">
      <c r="A149" s="895"/>
      <c r="B149" s="893"/>
      <c r="C149" s="438"/>
      <c r="D149" s="37" t="s">
        <v>59</v>
      </c>
      <c r="E149" s="407"/>
      <c r="F149" s="407"/>
      <c r="G149" s="407"/>
      <c r="H149" s="407"/>
      <c r="I149" s="407"/>
      <c r="J149" s="407"/>
      <c r="K149" s="407"/>
      <c r="L149" s="407"/>
      <c r="M149" s="67">
        <f>M146+M131</f>
        <v>408</v>
      </c>
      <c r="N149" s="67">
        <f>N146+N131</f>
        <v>339</v>
      </c>
      <c r="O149" s="67">
        <f>O146+O131</f>
        <v>411</v>
      </c>
      <c r="P149" s="67">
        <f>P146+P131</f>
        <v>156</v>
      </c>
    </row>
    <row r="150" spans="1:17" ht="34.5" customHeight="1" thickBot="1" x14ac:dyDescent="0.25">
      <c r="A150" s="637"/>
      <c r="B150" s="674"/>
      <c r="C150" s="674"/>
      <c r="D150" s="629" t="str">
        <f>HYPERLINK("#Оглавление!h12","&lt;&lt;&lt;&lt;&lt;")</f>
        <v>&lt;&lt;&lt;&lt;&lt;</v>
      </c>
      <c r="E150" s="674"/>
      <c r="F150" s="674"/>
      <c r="G150" s="674"/>
      <c r="H150" s="674"/>
      <c r="I150" s="674"/>
      <c r="J150" s="674"/>
      <c r="K150" s="674"/>
      <c r="L150" s="674"/>
      <c r="M150" s="674"/>
      <c r="N150" s="674"/>
      <c r="O150" s="674"/>
      <c r="P150" s="674"/>
    </row>
    <row r="151" spans="1:17" ht="42" customHeight="1" thickBot="1" x14ac:dyDescent="0.25">
      <c r="A151" s="193">
        <v>43938</v>
      </c>
      <c r="B151" s="57"/>
      <c r="C151" s="387" t="s">
        <v>1436</v>
      </c>
      <c r="D151" s="182" t="s">
        <v>1351</v>
      </c>
      <c r="E151" s="390" t="s">
        <v>1435</v>
      </c>
      <c r="F151" s="499" t="s">
        <v>1511</v>
      </c>
      <c r="G151" s="499" t="s">
        <v>1557</v>
      </c>
      <c r="H151" s="720" t="s">
        <v>1558</v>
      </c>
      <c r="I151" s="499" t="s">
        <v>1559</v>
      </c>
      <c r="J151" s="720" t="s">
        <v>1446</v>
      </c>
      <c r="K151" s="499" t="s">
        <v>1560</v>
      </c>
      <c r="L151" s="499" t="s">
        <v>1561</v>
      </c>
      <c r="M151" s="166" t="str">
        <f>'Данные по ТП'!C129</f>
        <v>ТМ-630/10</v>
      </c>
      <c r="N151" s="126" t="s">
        <v>1352</v>
      </c>
      <c r="O151" s="125" t="s">
        <v>5</v>
      </c>
      <c r="P151" s="127">
        <f>'Данные по ТП'!F129</f>
        <v>68344</v>
      </c>
    </row>
    <row r="152" spans="1:17" ht="19.5" thickBot="1" x14ac:dyDescent="0.25">
      <c r="A152" s="794" t="s">
        <v>1644</v>
      </c>
      <c r="B152" s="887" t="s">
        <v>591</v>
      </c>
      <c r="C152" s="401">
        <v>1</v>
      </c>
      <c r="D152" s="191" t="s">
        <v>499</v>
      </c>
      <c r="E152" s="424"/>
      <c r="F152" s="686">
        <f>((O152*1.73*220*0.9)/1000)+((N152*1.73*220*0.9)/1000)+((M152*1.73*220*0.9)/1000)</f>
        <v>25.005420000000001</v>
      </c>
      <c r="G152" s="822">
        <v>228</v>
      </c>
      <c r="H152" s="822">
        <v>230</v>
      </c>
      <c r="I152" s="822">
        <v>230</v>
      </c>
      <c r="J152" s="822">
        <v>395</v>
      </c>
      <c r="K152" s="822">
        <v>394</v>
      </c>
      <c r="L152" s="822">
        <v>396</v>
      </c>
      <c r="M152" s="202">
        <v>23</v>
      </c>
      <c r="N152" s="202">
        <v>16</v>
      </c>
      <c r="O152" s="202">
        <v>34</v>
      </c>
      <c r="P152" s="202">
        <v>13</v>
      </c>
    </row>
    <row r="153" spans="1:17" ht="19.5" thickBot="1" x14ac:dyDescent="0.25">
      <c r="A153" s="894"/>
      <c r="B153" s="892"/>
      <c r="C153" s="401">
        <v>2</v>
      </c>
      <c r="D153" s="191" t="s">
        <v>500</v>
      </c>
      <c r="E153" s="424"/>
      <c r="F153" s="686">
        <f t="shared" ref="F153:F159" si="18">((O153*1.73*220*0.9)/1000)+((N153*1.73*220*0.9)/1000)+((M153*1.73*220*0.9)/1000)</f>
        <v>17.812079999999998</v>
      </c>
      <c r="G153" s="823"/>
      <c r="H153" s="823"/>
      <c r="I153" s="823"/>
      <c r="J153" s="823"/>
      <c r="K153" s="823"/>
      <c r="L153" s="823"/>
      <c r="M153" s="202">
        <v>13</v>
      </c>
      <c r="N153" s="202">
        <v>16</v>
      </c>
      <c r="O153" s="202">
        <v>23</v>
      </c>
      <c r="P153" s="202">
        <v>8</v>
      </c>
    </row>
    <row r="154" spans="1:17" ht="19.5" thickBot="1" x14ac:dyDescent="0.25">
      <c r="A154" s="894"/>
      <c r="B154" s="892"/>
      <c r="C154" s="401">
        <v>3</v>
      </c>
      <c r="D154" s="191" t="s">
        <v>1029</v>
      </c>
      <c r="E154" s="424"/>
      <c r="F154" s="686">
        <f t="shared" si="18"/>
        <v>0</v>
      </c>
      <c r="G154" s="686"/>
      <c r="H154" s="686"/>
      <c r="I154" s="686"/>
      <c r="J154" s="686"/>
      <c r="K154" s="686"/>
      <c r="L154" s="686"/>
      <c r="M154" s="202">
        <v>0</v>
      </c>
      <c r="N154" s="202">
        <v>0</v>
      </c>
      <c r="O154" s="202">
        <v>0</v>
      </c>
      <c r="P154" s="202">
        <v>0</v>
      </c>
    </row>
    <row r="155" spans="1:17" ht="19.5" thickBot="1" x14ac:dyDescent="0.25">
      <c r="A155" s="894"/>
      <c r="B155" s="892"/>
      <c r="C155" s="401">
        <v>4</v>
      </c>
      <c r="D155" s="191" t="s">
        <v>501</v>
      </c>
      <c r="E155" s="424"/>
      <c r="F155" s="686">
        <f t="shared" si="18"/>
        <v>37.679400000000001</v>
      </c>
      <c r="G155" s="686"/>
      <c r="H155" s="686"/>
      <c r="I155" s="686"/>
      <c r="J155" s="686"/>
      <c r="K155" s="686"/>
      <c r="L155" s="686"/>
      <c r="M155" s="202">
        <v>29</v>
      </c>
      <c r="N155" s="202">
        <v>36</v>
      </c>
      <c r="O155" s="202">
        <v>45</v>
      </c>
      <c r="P155" s="202">
        <v>8</v>
      </c>
    </row>
    <row r="156" spans="1:17" ht="19.5" thickBot="1" x14ac:dyDescent="0.25">
      <c r="A156" s="894"/>
      <c r="B156" s="892"/>
      <c r="C156" s="401">
        <v>5</v>
      </c>
      <c r="D156" s="191" t="s">
        <v>502</v>
      </c>
      <c r="E156" s="424"/>
      <c r="F156" s="686">
        <f t="shared" si="18"/>
        <v>43.160039999999995</v>
      </c>
      <c r="G156" s="686"/>
      <c r="H156" s="686"/>
      <c r="I156" s="686"/>
      <c r="J156" s="686"/>
      <c r="K156" s="686"/>
      <c r="L156" s="686"/>
      <c r="M156" s="202">
        <v>47</v>
      </c>
      <c r="N156" s="202">
        <v>39</v>
      </c>
      <c r="O156" s="202">
        <v>40</v>
      </c>
      <c r="P156" s="202">
        <v>8</v>
      </c>
    </row>
    <row r="157" spans="1:17" ht="19.5" thickBot="1" x14ac:dyDescent="0.25">
      <c r="A157" s="894"/>
      <c r="B157" s="892"/>
      <c r="C157" s="401">
        <v>6</v>
      </c>
      <c r="D157" s="191" t="s">
        <v>503</v>
      </c>
      <c r="E157" s="424"/>
      <c r="F157" s="686">
        <f t="shared" si="18"/>
        <v>16.784459999999999</v>
      </c>
      <c r="G157" s="686"/>
      <c r="H157" s="686"/>
      <c r="I157" s="686"/>
      <c r="J157" s="686"/>
      <c r="K157" s="686"/>
      <c r="L157" s="686"/>
      <c r="M157" s="202">
        <v>13</v>
      </c>
      <c r="N157" s="202">
        <v>10</v>
      </c>
      <c r="O157" s="202">
        <v>26</v>
      </c>
      <c r="P157" s="202">
        <v>7</v>
      </c>
    </row>
    <row r="158" spans="1:17" ht="19.5" thickBot="1" x14ac:dyDescent="0.25">
      <c r="A158" s="894"/>
      <c r="B158" s="892"/>
      <c r="C158" s="401">
        <v>7</v>
      </c>
      <c r="D158" s="191" t="s">
        <v>504</v>
      </c>
      <c r="E158" s="424"/>
      <c r="F158" s="686">
        <f t="shared" si="18"/>
        <v>18.154620000000001</v>
      </c>
      <c r="G158" s="686"/>
      <c r="H158" s="686"/>
      <c r="I158" s="686"/>
      <c r="J158" s="686"/>
      <c r="K158" s="686"/>
      <c r="L158" s="686"/>
      <c r="M158" s="202">
        <v>14</v>
      </c>
      <c r="N158" s="202">
        <v>27</v>
      </c>
      <c r="O158" s="202">
        <v>12</v>
      </c>
      <c r="P158" s="202">
        <v>7</v>
      </c>
    </row>
    <row r="159" spans="1:17" ht="19.5" thickBot="1" x14ac:dyDescent="0.25">
      <c r="A159" s="894"/>
      <c r="B159" s="892"/>
      <c r="C159" s="401">
        <v>8</v>
      </c>
      <c r="D159" s="191" t="s">
        <v>505</v>
      </c>
      <c r="E159" s="424"/>
      <c r="F159" s="686">
        <f t="shared" si="18"/>
        <v>14.729220000000002</v>
      </c>
      <c r="G159" s="686"/>
      <c r="H159" s="686"/>
      <c r="I159" s="686"/>
      <c r="J159" s="686"/>
      <c r="K159" s="686"/>
      <c r="L159" s="686"/>
      <c r="M159" s="202">
        <v>20</v>
      </c>
      <c r="N159" s="202">
        <v>6</v>
      </c>
      <c r="O159" s="202">
        <v>17</v>
      </c>
      <c r="P159" s="202">
        <v>11</v>
      </c>
    </row>
    <row r="160" spans="1:17" ht="19.5" thickBot="1" x14ac:dyDescent="0.25">
      <c r="A160" s="894"/>
      <c r="B160" s="892"/>
      <c r="C160" s="401"/>
      <c r="D160" s="191"/>
      <c r="E160" s="424"/>
      <c r="F160" s="424"/>
      <c r="G160" s="424"/>
      <c r="H160" s="424"/>
      <c r="I160" s="424"/>
      <c r="J160" s="424"/>
      <c r="K160" s="424"/>
      <c r="L160" s="424"/>
      <c r="M160" s="361"/>
      <c r="N160" s="361"/>
      <c r="O160" s="361"/>
      <c r="P160" s="361"/>
    </row>
    <row r="161" spans="1:17" ht="19.5" thickBot="1" x14ac:dyDescent="0.25">
      <c r="A161" s="894"/>
      <c r="B161" s="892"/>
      <c r="C161" s="401"/>
      <c r="D161" s="191"/>
      <c r="E161" s="424"/>
      <c r="F161" s="424"/>
      <c r="G161" s="424"/>
      <c r="H161" s="424"/>
      <c r="I161" s="424"/>
      <c r="J161" s="424"/>
      <c r="K161" s="424"/>
      <c r="L161" s="424"/>
      <c r="M161" s="361"/>
      <c r="N161" s="361"/>
      <c r="O161" s="361"/>
      <c r="P161" s="361"/>
    </row>
    <row r="162" spans="1:17" ht="19.5" thickBot="1" x14ac:dyDescent="0.25">
      <c r="A162" s="894"/>
      <c r="B162" s="892"/>
      <c r="C162" s="401"/>
      <c r="D162" s="3" t="s">
        <v>1314</v>
      </c>
      <c r="E162" s="393"/>
      <c r="F162" s="393"/>
      <c r="G162" s="393"/>
      <c r="H162" s="393"/>
      <c r="I162" s="393"/>
      <c r="J162" s="393"/>
      <c r="K162" s="393"/>
      <c r="L162" s="393"/>
      <c r="M162" s="11">
        <f>SUM(M152:M159)</f>
        <v>159</v>
      </c>
      <c r="N162" s="11">
        <f>SUM(N152:N159)</f>
        <v>150</v>
      </c>
      <c r="O162" s="11">
        <f>SUM(O152:O159)</f>
        <v>197</v>
      </c>
      <c r="P162" s="11">
        <f>SUM(P152:P159)</f>
        <v>62</v>
      </c>
    </row>
    <row r="163" spans="1:17" ht="19.5" thickBot="1" x14ac:dyDescent="0.25">
      <c r="A163" s="894"/>
      <c r="B163" s="892"/>
      <c r="C163" s="401"/>
      <c r="D163" s="3" t="s">
        <v>1315</v>
      </c>
      <c r="E163" s="393"/>
      <c r="F163" s="393"/>
      <c r="G163" s="393"/>
      <c r="H163" s="393"/>
      <c r="I163" s="393"/>
      <c r="J163" s="393"/>
      <c r="K163" s="393"/>
      <c r="L163" s="393"/>
      <c r="M163" s="135">
        <f t="shared" ref="M163:O163" si="19">(M162*1.73*220*0.9)/1000</f>
        <v>54.463860000000004</v>
      </c>
      <c r="N163" s="135">
        <f t="shared" si="19"/>
        <v>51.381</v>
      </c>
      <c r="O163" s="135">
        <f t="shared" si="19"/>
        <v>67.480380000000011</v>
      </c>
      <c r="P163" s="136"/>
      <c r="Q163" s="168"/>
    </row>
    <row r="164" spans="1:17" ht="18.75" thickBot="1" x14ac:dyDescent="0.25">
      <c r="A164" s="894"/>
      <c r="B164" s="892"/>
      <c r="C164" s="401"/>
      <c r="D164" s="3" t="s">
        <v>1316</v>
      </c>
      <c r="E164" s="394"/>
      <c r="F164" s="394"/>
      <c r="G164" s="394"/>
      <c r="H164" s="394"/>
      <c r="I164" s="394"/>
      <c r="J164" s="394"/>
      <c r="K164" s="394"/>
      <c r="L164" s="394"/>
      <c r="M164" s="788">
        <f>(M163+N163+O163)</f>
        <v>173.32524000000001</v>
      </c>
      <c r="N164" s="789"/>
      <c r="O164" s="789"/>
      <c r="P164" s="790"/>
    </row>
    <row r="165" spans="1:17" ht="19.5" thickBot="1" x14ac:dyDescent="0.25">
      <c r="A165" s="894"/>
      <c r="B165" s="892"/>
      <c r="C165" s="404"/>
      <c r="D165" s="830"/>
      <c r="E165" s="831"/>
      <c r="F165" s="831"/>
      <c r="G165" s="831"/>
      <c r="H165" s="831"/>
      <c r="I165" s="831"/>
      <c r="J165" s="831"/>
      <c r="K165" s="831"/>
      <c r="L165" s="831"/>
      <c r="M165" s="831"/>
      <c r="N165" s="831"/>
      <c r="O165" s="831"/>
      <c r="P165" s="832"/>
    </row>
    <row r="166" spans="1:17" ht="39" customHeight="1" thickBot="1" x14ac:dyDescent="0.25">
      <c r="A166" s="894"/>
      <c r="B166" s="892"/>
      <c r="C166" s="387" t="s">
        <v>1436</v>
      </c>
      <c r="D166" s="182" t="s">
        <v>1327</v>
      </c>
      <c r="E166" s="390" t="s">
        <v>1435</v>
      </c>
      <c r="F166" s="499" t="s">
        <v>1511</v>
      </c>
      <c r="G166" s="499" t="s">
        <v>1557</v>
      </c>
      <c r="H166" s="720" t="s">
        <v>1558</v>
      </c>
      <c r="I166" s="499" t="s">
        <v>1559</v>
      </c>
      <c r="J166" s="720" t="s">
        <v>1446</v>
      </c>
      <c r="K166" s="499" t="s">
        <v>1560</v>
      </c>
      <c r="L166" s="499" t="s">
        <v>1561</v>
      </c>
      <c r="M166" s="166" t="str">
        <f>'Данные по ТП'!C130</f>
        <v>ТМ-630/10</v>
      </c>
      <c r="N166" s="126" t="s">
        <v>1352</v>
      </c>
      <c r="O166" s="125" t="s">
        <v>5</v>
      </c>
      <c r="P166" s="127">
        <f>'Данные по ТП'!F130</f>
        <v>56611</v>
      </c>
    </row>
    <row r="167" spans="1:17" ht="19.5" thickBot="1" x14ac:dyDescent="0.25">
      <c r="A167" s="894"/>
      <c r="B167" s="892"/>
      <c r="C167" s="401">
        <v>9</v>
      </c>
      <c r="D167" s="191" t="s">
        <v>506</v>
      </c>
      <c r="E167" s="424"/>
      <c r="F167" s="686">
        <f>((O167*1.73*220*0.9)/1000)+((N167*1.73*220*0.9)/1000)+((M167*1.73*220*0.9)/1000)</f>
        <v>0</v>
      </c>
      <c r="G167" s="822">
        <v>228</v>
      </c>
      <c r="H167" s="822">
        <v>227</v>
      </c>
      <c r="I167" s="822">
        <v>229</v>
      </c>
      <c r="J167" s="822">
        <v>397</v>
      </c>
      <c r="K167" s="822">
        <v>397</v>
      </c>
      <c r="L167" s="822">
        <v>393</v>
      </c>
      <c r="M167" s="202">
        <v>0</v>
      </c>
      <c r="N167" s="202">
        <v>0</v>
      </c>
      <c r="O167" s="202">
        <v>0</v>
      </c>
      <c r="P167" s="202">
        <v>0</v>
      </c>
    </row>
    <row r="168" spans="1:17" ht="19.5" thickBot="1" x14ac:dyDescent="0.25">
      <c r="A168" s="894"/>
      <c r="B168" s="892"/>
      <c r="C168" s="401">
        <v>10</v>
      </c>
      <c r="D168" s="191" t="s">
        <v>507</v>
      </c>
      <c r="E168" s="424"/>
      <c r="F168" s="686">
        <f t="shared" ref="F168:F174" si="20">((O168*1.73*220*0.9)/1000)+((N168*1.73*220*0.9)/1000)+((M168*1.73*220*0.9)/1000)</f>
        <v>0</v>
      </c>
      <c r="G168" s="823"/>
      <c r="H168" s="823"/>
      <c r="I168" s="823"/>
      <c r="J168" s="823"/>
      <c r="K168" s="823"/>
      <c r="L168" s="823"/>
      <c r="M168" s="202">
        <v>0</v>
      </c>
      <c r="N168" s="202">
        <v>0</v>
      </c>
      <c r="O168" s="202">
        <v>0</v>
      </c>
      <c r="P168" s="202">
        <v>0</v>
      </c>
    </row>
    <row r="169" spans="1:17" ht="19.5" thickBot="1" x14ac:dyDescent="0.25">
      <c r="A169" s="894"/>
      <c r="B169" s="892"/>
      <c r="C169" s="401">
        <v>12</v>
      </c>
      <c r="D169" s="191" t="s">
        <v>508</v>
      </c>
      <c r="E169" s="424"/>
      <c r="F169" s="686">
        <f t="shared" si="20"/>
        <v>0</v>
      </c>
      <c r="G169" s="686"/>
      <c r="H169" s="686"/>
      <c r="I169" s="686"/>
      <c r="J169" s="686"/>
      <c r="K169" s="686"/>
      <c r="L169" s="686"/>
      <c r="M169" s="202">
        <v>0</v>
      </c>
      <c r="N169" s="202">
        <v>0</v>
      </c>
      <c r="O169" s="202">
        <v>0</v>
      </c>
      <c r="P169" s="202">
        <v>0</v>
      </c>
    </row>
    <row r="170" spans="1:17" ht="19.5" thickBot="1" x14ac:dyDescent="0.25">
      <c r="A170" s="894"/>
      <c r="B170" s="892"/>
      <c r="C170" s="401">
        <v>13</v>
      </c>
      <c r="D170" s="191" t="s">
        <v>509</v>
      </c>
      <c r="E170" s="424"/>
      <c r="F170" s="686">
        <f t="shared" si="20"/>
        <v>0</v>
      </c>
      <c r="G170" s="686"/>
      <c r="H170" s="686"/>
      <c r="I170" s="686"/>
      <c r="J170" s="686"/>
      <c r="K170" s="686"/>
      <c r="L170" s="686"/>
      <c r="M170" s="202">
        <v>0</v>
      </c>
      <c r="N170" s="202">
        <v>0</v>
      </c>
      <c r="O170" s="202">
        <v>0</v>
      </c>
      <c r="P170" s="202">
        <v>0</v>
      </c>
    </row>
    <row r="171" spans="1:17" ht="19.5" thickBot="1" x14ac:dyDescent="0.25">
      <c r="A171" s="894"/>
      <c r="B171" s="892"/>
      <c r="C171" s="401">
        <v>14</v>
      </c>
      <c r="D171" s="191" t="s">
        <v>510</v>
      </c>
      <c r="E171" s="424"/>
      <c r="F171" s="686">
        <f t="shared" si="20"/>
        <v>17.812079999999998</v>
      </c>
      <c r="G171" s="686"/>
      <c r="H171" s="686"/>
      <c r="I171" s="686"/>
      <c r="J171" s="686"/>
      <c r="K171" s="686"/>
      <c r="L171" s="686"/>
      <c r="M171" s="202">
        <v>23</v>
      </c>
      <c r="N171" s="202">
        <v>16</v>
      </c>
      <c r="O171" s="202">
        <v>13</v>
      </c>
      <c r="P171" s="202">
        <v>5</v>
      </c>
    </row>
    <row r="172" spans="1:17" ht="19.5" thickBot="1" x14ac:dyDescent="0.25">
      <c r="A172" s="894"/>
      <c r="B172" s="892"/>
      <c r="C172" s="401">
        <v>15</v>
      </c>
      <c r="D172" s="191" t="s">
        <v>511</v>
      </c>
      <c r="E172" s="424"/>
      <c r="F172" s="686">
        <f t="shared" si="20"/>
        <v>0</v>
      </c>
      <c r="G172" s="686"/>
      <c r="H172" s="686"/>
      <c r="I172" s="686"/>
      <c r="J172" s="686"/>
      <c r="K172" s="686"/>
      <c r="L172" s="686"/>
      <c r="M172" s="202">
        <v>0</v>
      </c>
      <c r="N172" s="202">
        <v>0</v>
      </c>
      <c r="O172" s="202">
        <v>0</v>
      </c>
      <c r="P172" s="202">
        <v>0</v>
      </c>
    </row>
    <row r="173" spans="1:17" ht="19.5" thickBot="1" x14ac:dyDescent="0.25">
      <c r="A173" s="894"/>
      <c r="B173" s="892"/>
      <c r="C173" s="401">
        <v>16</v>
      </c>
      <c r="D173" s="191" t="s">
        <v>512</v>
      </c>
      <c r="E173" s="424"/>
      <c r="F173" s="686">
        <f t="shared" si="20"/>
        <v>0</v>
      </c>
      <c r="G173" s="686"/>
      <c r="H173" s="686"/>
      <c r="I173" s="686"/>
      <c r="J173" s="686"/>
      <c r="K173" s="686"/>
      <c r="L173" s="686"/>
      <c r="M173" s="202">
        <v>0</v>
      </c>
      <c r="N173" s="202">
        <v>0</v>
      </c>
      <c r="O173" s="202">
        <v>0</v>
      </c>
      <c r="P173" s="202">
        <v>0</v>
      </c>
    </row>
    <row r="174" spans="1:17" ht="19.5" thickBot="1" x14ac:dyDescent="0.25">
      <c r="A174" s="894"/>
      <c r="B174" s="892"/>
      <c r="C174" s="401">
        <v>17</v>
      </c>
      <c r="D174" s="191" t="s">
        <v>513</v>
      </c>
      <c r="E174" s="424"/>
      <c r="F174" s="686">
        <f t="shared" si="20"/>
        <v>0</v>
      </c>
      <c r="G174" s="686"/>
      <c r="H174" s="686"/>
      <c r="I174" s="686"/>
      <c r="J174" s="686"/>
      <c r="K174" s="686"/>
      <c r="L174" s="686"/>
      <c r="M174" s="202">
        <v>0</v>
      </c>
      <c r="N174" s="202">
        <v>0</v>
      </c>
      <c r="O174" s="202"/>
      <c r="P174" s="202">
        <v>0</v>
      </c>
    </row>
    <row r="175" spans="1:17" ht="19.5" thickBot="1" x14ac:dyDescent="0.25">
      <c r="A175" s="894"/>
      <c r="B175" s="892"/>
      <c r="C175" s="401">
        <v>18</v>
      </c>
      <c r="D175" s="191" t="s">
        <v>514</v>
      </c>
      <c r="E175" s="424"/>
      <c r="F175" s="424"/>
      <c r="G175" s="424"/>
      <c r="H175" s="424"/>
      <c r="I175" s="424"/>
      <c r="J175" s="424"/>
      <c r="K175" s="424"/>
      <c r="L175" s="424"/>
      <c r="M175" s="202">
        <v>0</v>
      </c>
      <c r="N175" s="202"/>
      <c r="O175" s="202"/>
      <c r="P175" s="202">
        <v>0</v>
      </c>
    </row>
    <row r="176" spans="1:17" ht="19.5" thickBot="1" x14ac:dyDescent="0.25">
      <c r="A176" s="894"/>
      <c r="B176" s="892"/>
      <c r="C176" s="401"/>
      <c r="D176" s="191"/>
      <c r="E176" s="424"/>
      <c r="F176" s="424"/>
      <c r="G176" s="424"/>
      <c r="H176" s="424"/>
      <c r="I176" s="424"/>
      <c r="J176" s="424"/>
      <c r="K176" s="424"/>
      <c r="L176" s="424"/>
      <c r="M176" s="361"/>
      <c r="N176" s="361"/>
      <c r="O176" s="361"/>
      <c r="P176" s="361"/>
    </row>
    <row r="177" spans="1:17" ht="19.5" thickBot="1" x14ac:dyDescent="0.25">
      <c r="A177" s="894"/>
      <c r="B177" s="892"/>
      <c r="C177" s="401"/>
      <c r="D177" s="191"/>
      <c r="E177" s="424"/>
      <c r="F177" s="424"/>
      <c r="G177" s="424"/>
      <c r="H177" s="424"/>
      <c r="I177" s="424"/>
      <c r="J177" s="424"/>
      <c r="K177" s="424"/>
      <c r="L177" s="424"/>
      <c r="M177" s="361"/>
      <c r="N177" s="361"/>
      <c r="O177" s="361"/>
      <c r="P177" s="361"/>
    </row>
    <row r="178" spans="1:17" ht="19.5" thickBot="1" x14ac:dyDescent="0.25">
      <c r="A178" s="894"/>
      <c r="B178" s="892"/>
      <c r="C178" s="401"/>
      <c r="D178" s="3" t="s">
        <v>1313</v>
      </c>
      <c r="E178" s="393"/>
      <c r="F178" s="393"/>
      <c r="G178" s="393"/>
      <c r="H178" s="393"/>
      <c r="I178" s="393"/>
      <c r="J178" s="393"/>
      <c r="K178" s="393"/>
      <c r="L178" s="393"/>
      <c r="M178" s="11">
        <f>SUM(M167:M175)</f>
        <v>23</v>
      </c>
      <c r="N178" s="11">
        <f>SUM(N167:N175)</f>
        <v>16</v>
      </c>
      <c r="O178" s="11">
        <f>SUM(O167:O175)</f>
        <v>13</v>
      </c>
      <c r="P178" s="11">
        <f>SUM(P167:P175)</f>
        <v>5</v>
      </c>
    </row>
    <row r="179" spans="1:17" ht="19.5" thickBot="1" x14ac:dyDescent="0.25">
      <c r="A179" s="894"/>
      <c r="B179" s="892"/>
      <c r="C179" s="401"/>
      <c r="D179" s="3" t="s">
        <v>1315</v>
      </c>
      <c r="E179" s="393"/>
      <c r="F179" s="393"/>
      <c r="G179" s="393"/>
      <c r="H179" s="393"/>
      <c r="I179" s="393"/>
      <c r="J179" s="393"/>
      <c r="K179" s="393"/>
      <c r="L179" s="393"/>
      <c r="M179" s="135">
        <f t="shared" ref="M179:O179" si="21">(M178*1.73*220*0.9)/1000</f>
        <v>7.8784199999999993</v>
      </c>
      <c r="N179" s="135">
        <f t="shared" si="21"/>
        <v>5.4806400000000002</v>
      </c>
      <c r="O179" s="135">
        <f t="shared" si="21"/>
        <v>4.4530199999999995</v>
      </c>
      <c r="P179" s="136"/>
      <c r="Q179" s="168"/>
    </row>
    <row r="180" spans="1:17" ht="18.75" thickBot="1" x14ac:dyDescent="0.25">
      <c r="A180" s="894"/>
      <c r="B180" s="892"/>
      <c r="C180" s="401"/>
      <c r="D180" s="3" t="s">
        <v>1317</v>
      </c>
      <c r="E180" s="394"/>
      <c r="F180" s="394"/>
      <c r="G180" s="394"/>
      <c r="H180" s="394"/>
      <c r="I180" s="394"/>
      <c r="J180" s="394"/>
      <c r="K180" s="394"/>
      <c r="L180" s="394"/>
      <c r="M180" s="788">
        <f>(M179+N179+O179)</f>
        <v>17.812079999999998</v>
      </c>
      <c r="N180" s="789"/>
      <c r="O180" s="789"/>
      <c r="P180" s="790"/>
    </row>
    <row r="181" spans="1:17" ht="19.5" thickBot="1" x14ac:dyDescent="0.25">
      <c r="A181" s="895"/>
      <c r="B181" s="893"/>
      <c r="C181" s="438"/>
      <c r="D181" s="37" t="s">
        <v>59</v>
      </c>
      <c r="E181" s="407"/>
      <c r="F181" s="407"/>
      <c r="G181" s="407"/>
      <c r="H181" s="407"/>
      <c r="I181" s="407"/>
      <c r="J181" s="407"/>
      <c r="K181" s="407"/>
      <c r="L181" s="407"/>
      <c r="M181" s="67">
        <f>M178+M162</f>
        <v>182</v>
      </c>
      <c r="N181" s="67">
        <f>N178+N162</f>
        <v>166</v>
      </c>
      <c r="O181" s="67">
        <f>O178+O162</f>
        <v>210</v>
      </c>
      <c r="P181" s="67">
        <f>P178+P162</f>
        <v>67</v>
      </c>
    </row>
    <row r="182" spans="1:17" ht="28.5" customHeight="1" thickBot="1" x14ac:dyDescent="0.25">
      <c r="A182" s="637"/>
      <c r="B182" s="674"/>
      <c r="C182" s="674"/>
      <c r="D182" s="629" t="str">
        <f>HYPERLINK("#Оглавление!h12","&lt;&lt;&lt;&lt;&lt;")</f>
        <v>&lt;&lt;&lt;&lt;&lt;</v>
      </c>
      <c r="E182" s="674"/>
      <c r="F182" s="674"/>
      <c r="G182" s="674"/>
      <c r="H182" s="674"/>
      <c r="I182" s="674"/>
      <c r="J182" s="674"/>
      <c r="K182" s="674"/>
      <c r="L182" s="674"/>
      <c r="M182" s="674"/>
      <c r="N182" s="674"/>
      <c r="O182" s="674"/>
      <c r="P182" s="674"/>
    </row>
    <row r="183" spans="1:17" ht="44.25" customHeight="1" thickBot="1" x14ac:dyDescent="0.25">
      <c r="A183" s="193">
        <v>43939</v>
      </c>
      <c r="B183" s="57"/>
      <c r="C183" s="387" t="s">
        <v>1436</v>
      </c>
      <c r="D183" s="182" t="s">
        <v>1351</v>
      </c>
      <c r="E183" s="390" t="s">
        <v>1435</v>
      </c>
      <c r="F183" s="499" t="s">
        <v>1511</v>
      </c>
      <c r="G183" s="499" t="s">
        <v>1557</v>
      </c>
      <c r="H183" s="720" t="s">
        <v>1558</v>
      </c>
      <c r="I183" s="499" t="s">
        <v>1559</v>
      </c>
      <c r="J183" s="720" t="s">
        <v>1446</v>
      </c>
      <c r="K183" s="499" t="s">
        <v>1560</v>
      </c>
      <c r="L183" s="499" t="s">
        <v>1561</v>
      </c>
      <c r="M183" s="166" t="str">
        <f>'Данные по ТП'!C131</f>
        <v>ТМ-630/10</v>
      </c>
      <c r="N183" s="126" t="s">
        <v>1352</v>
      </c>
      <c r="O183" s="125" t="s">
        <v>5</v>
      </c>
      <c r="P183" s="127">
        <f>'Данные по ТП'!F131</f>
        <v>38854</v>
      </c>
    </row>
    <row r="184" spans="1:17" ht="19.5" thickBot="1" x14ac:dyDescent="0.25">
      <c r="A184" s="794" t="s">
        <v>1610</v>
      </c>
      <c r="B184" s="887" t="s">
        <v>592</v>
      </c>
      <c r="C184" s="401">
        <v>2</v>
      </c>
      <c r="D184" s="191" t="s">
        <v>515</v>
      </c>
      <c r="E184" s="424"/>
      <c r="F184" s="686">
        <f>((O184*1.73*220*0.9)/1000)+((N184*1.73*220*0.9)/1000)+((M184*1.73*220*0.9)/1000)</f>
        <v>0</v>
      </c>
      <c r="G184" s="822">
        <v>228</v>
      </c>
      <c r="H184" s="822">
        <v>231</v>
      </c>
      <c r="I184" s="822">
        <v>224</v>
      </c>
      <c r="J184" s="822">
        <v>391</v>
      </c>
      <c r="K184" s="822">
        <v>392</v>
      </c>
      <c r="L184" s="822">
        <v>393</v>
      </c>
      <c r="M184" s="202">
        <v>0</v>
      </c>
      <c r="N184" s="202">
        <v>0</v>
      </c>
      <c r="O184" s="202">
        <v>0</v>
      </c>
      <c r="P184" s="202">
        <v>0</v>
      </c>
    </row>
    <row r="185" spans="1:17" ht="19.5" thickBot="1" x14ac:dyDescent="0.25">
      <c r="A185" s="800"/>
      <c r="B185" s="892"/>
      <c r="C185" s="401">
        <v>4</v>
      </c>
      <c r="D185" s="191" t="s">
        <v>516</v>
      </c>
      <c r="E185" s="424"/>
      <c r="F185" s="686">
        <f t="shared" ref="F185:F188" si="22">((O185*1.73*220*0.9)/1000)+((N185*1.73*220*0.9)/1000)+((M185*1.73*220*0.9)/1000)</f>
        <v>53.436239999999998</v>
      </c>
      <c r="G185" s="823"/>
      <c r="H185" s="823"/>
      <c r="I185" s="823"/>
      <c r="J185" s="823"/>
      <c r="K185" s="823"/>
      <c r="L185" s="823"/>
      <c r="M185" s="202">
        <v>66</v>
      </c>
      <c r="N185" s="202">
        <v>32</v>
      </c>
      <c r="O185" s="202">
        <v>58</v>
      </c>
      <c r="P185" s="202">
        <v>20</v>
      </c>
    </row>
    <row r="186" spans="1:17" ht="19.5" thickBot="1" x14ac:dyDescent="0.25">
      <c r="A186" s="800"/>
      <c r="B186" s="892"/>
      <c r="C186" s="401">
        <v>6</v>
      </c>
      <c r="D186" s="191" t="s">
        <v>517</v>
      </c>
      <c r="E186" s="424"/>
      <c r="F186" s="686">
        <f t="shared" si="22"/>
        <v>45.55782</v>
      </c>
      <c r="G186" s="686"/>
      <c r="H186" s="686"/>
      <c r="I186" s="686"/>
      <c r="J186" s="686"/>
      <c r="K186" s="686"/>
      <c r="L186" s="686"/>
      <c r="M186" s="202">
        <v>41</v>
      </c>
      <c r="N186" s="202">
        <v>24</v>
      </c>
      <c r="O186" s="202">
        <v>68</v>
      </c>
      <c r="P186" s="202">
        <v>20</v>
      </c>
    </row>
    <row r="187" spans="1:17" ht="19.5" thickBot="1" x14ac:dyDescent="0.25">
      <c r="A187" s="800"/>
      <c r="B187" s="892"/>
      <c r="C187" s="401">
        <v>8</v>
      </c>
      <c r="D187" s="191" t="s">
        <v>518</v>
      </c>
      <c r="E187" s="424"/>
      <c r="F187" s="686">
        <f t="shared" si="22"/>
        <v>4.4530199999999995</v>
      </c>
      <c r="G187" s="686"/>
      <c r="H187" s="686"/>
      <c r="I187" s="686"/>
      <c r="J187" s="686"/>
      <c r="K187" s="686"/>
      <c r="L187" s="686"/>
      <c r="M187" s="202">
        <v>7</v>
      </c>
      <c r="N187" s="202">
        <v>2</v>
      </c>
      <c r="O187" s="202">
        <v>4</v>
      </c>
      <c r="P187" s="202">
        <v>5</v>
      </c>
    </row>
    <row r="188" spans="1:17" ht="19.5" thickBot="1" x14ac:dyDescent="0.25">
      <c r="A188" s="800"/>
      <c r="B188" s="892"/>
      <c r="C188" s="401"/>
      <c r="D188" s="191"/>
      <c r="E188" s="424"/>
      <c r="F188" s="686">
        <f t="shared" si="22"/>
        <v>0</v>
      </c>
      <c r="G188" s="686"/>
      <c r="H188" s="686"/>
      <c r="I188" s="686"/>
      <c r="J188" s="686"/>
      <c r="K188" s="686"/>
      <c r="L188" s="686"/>
      <c r="M188" s="361"/>
      <c r="N188" s="361"/>
      <c r="O188" s="361"/>
      <c r="P188" s="361"/>
    </row>
    <row r="189" spans="1:17" ht="19.5" thickBot="1" x14ac:dyDescent="0.25">
      <c r="A189" s="800"/>
      <c r="B189" s="892"/>
      <c r="C189" s="401"/>
      <c r="D189" s="191"/>
      <c r="E189" s="424"/>
      <c r="F189" s="686"/>
      <c r="G189" s="686"/>
      <c r="H189" s="686"/>
      <c r="I189" s="686"/>
      <c r="J189" s="686"/>
      <c r="K189" s="686"/>
      <c r="L189" s="686"/>
      <c r="M189" s="361"/>
      <c r="N189" s="361"/>
      <c r="O189" s="361"/>
      <c r="P189" s="361"/>
    </row>
    <row r="190" spans="1:17" ht="19.5" thickBot="1" x14ac:dyDescent="0.25">
      <c r="A190" s="800"/>
      <c r="B190" s="892"/>
      <c r="C190" s="401"/>
      <c r="D190" s="3" t="s">
        <v>1314</v>
      </c>
      <c r="E190" s="393"/>
      <c r="F190" s="686"/>
      <c r="G190" s="686"/>
      <c r="H190" s="686"/>
      <c r="I190" s="686"/>
      <c r="J190" s="686"/>
      <c r="K190" s="686"/>
      <c r="L190" s="686"/>
      <c r="M190" s="11">
        <f>SUM(M184:M187)</f>
        <v>114</v>
      </c>
      <c r="N190" s="11">
        <f>SUM(N184:N187)</f>
        <v>58</v>
      </c>
      <c r="O190" s="11">
        <f>SUM(O184:O187)</f>
        <v>130</v>
      </c>
      <c r="P190" s="11">
        <f>SUM(P184:P187)</f>
        <v>45</v>
      </c>
    </row>
    <row r="191" spans="1:17" ht="19.5" thickBot="1" x14ac:dyDescent="0.25">
      <c r="A191" s="800"/>
      <c r="B191" s="892"/>
      <c r="C191" s="401"/>
      <c r="D191" s="3" t="s">
        <v>1315</v>
      </c>
      <c r="E191" s="393"/>
      <c r="F191" s="686"/>
      <c r="G191" s="686"/>
      <c r="H191" s="686"/>
      <c r="I191" s="686"/>
      <c r="J191" s="686"/>
      <c r="K191" s="686"/>
      <c r="L191" s="686"/>
      <c r="M191" s="135">
        <f t="shared" ref="M191:O191" si="23">(M190*1.73*220*0.9)/1000</f>
        <v>39.049560000000007</v>
      </c>
      <c r="N191" s="135">
        <f t="shared" si="23"/>
        <v>19.867319999999999</v>
      </c>
      <c r="O191" s="135">
        <f t="shared" si="23"/>
        <v>44.530200000000008</v>
      </c>
      <c r="P191" s="136"/>
      <c r="Q191" s="168"/>
    </row>
    <row r="192" spans="1:17" ht="18.75" thickBot="1" x14ac:dyDescent="0.25">
      <c r="A192" s="800"/>
      <c r="B192" s="892"/>
      <c r="C192" s="401"/>
      <c r="D192" s="3" t="s">
        <v>1316</v>
      </c>
      <c r="E192" s="394"/>
      <c r="F192" s="394"/>
      <c r="G192" s="394"/>
      <c r="H192" s="394"/>
      <c r="I192" s="394"/>
      <c r="J192" s="394"/>
      <c r="K192" s="394"/>
      <c r="L192" s="394"/>
      <c r="M192" s="788">
        <f>(M191+N191+O191)</f>
        <v>103.44708000000001</v>
      </c>
      <c r="N192" s="789"/>
      <c r="O192" s="789"/>
      <c r="P192" s="790"/>
    </row>
    <row r="193" spans="1:17" ht="19.5" thickBot="1" x14ac:dyDescent="0.25">
      <c r="A193" s="800"/>
      <c r="B193" s="892"/>
      <c r="C193" s="404"/>
      <c r="D193" s="830"/>
      <c r="E193" s="831"/>
      <c r="F193" s="831"/>
      <c r="G193" s="831"/>
      <c r="H193" s="831"/>
      <c r="I193" s="831"/>
      <c r="J193" s="831"/>
      <c r="K193" s="831"/>
      <c r="L193" s="831"/>
      <c r="M193" s="831"/>
      <c r="N193" s="831"/>
      <c r="O193" s="831"/>
      <c r="P193" s="832"/>
    </row>
    <row r="194" spans="1:17" ht="39" customHeight="1" thickBot="1" x14ac:dyDescent="0.25">
      <c r="A194" s="800"/>
      <c r="B194" s="892"/>
      <c r="C194" s="387" t="s">
        <v>1436</v>
      </c>
      <c r="D194" s="182" t="s">
        <v>1327</v>
      </c>
      <c r="E194" s="390" t="s">
        <v>1435</v>
      </c>
      <c r="F194" s="499" t="s">
        <v>1511</v>
      </c>
      <c r="G194" s="499" t="s">
        <v>1557</v>
      </c>
      <c r="H194" s="720" t="s">
        <v>1558</v>
      </c>
      <c r="I194" s="499" t="s">
        <v>1559</v>
      </c>
      <c r="J194" s="720" t="s">
        <v>1446</v>
      </c>
      <c r="K194" s="499" t="s">
        <v>1560</v>
      </c>
      <c r="L194" s="499" t="s">
        <v>1561</v>
      </c>
      <c r="M194" s="166" t="str">
        <f>'Данные по ТП'!C132</f>
        <v>ТМ-630/10</v>
      </c>
      <c r="N194" s="126" t="s">
        <v>1352</v>
      </c>
      <c r="O194" s="125" t="s">
        <v>5</v>
      </c>
      <c r="P194" s="127">
        <f>'Данные по ТП'!F132</f>
        <v>56664</v>
      </c>
    </row>
    <row r="195" spans="1:17" ht="19.5" thickBot="1" x14ac:dyDescent="0.25">
      <c r="A195" s="800"/>
      <c r="B195" s="892"/>
      <c r="C195" s="401">
        <v>10</v>
      </c>
      <c r="D195" s="191" t="s">
        <v>519</v>
      </c>
      <c r="E195" s="424"/>
      <c r="F195" s="686">
        <f>((O195*1.73*220*0.9)/1000)+((N195*1.73*220*0.9)/1000)+((M195*1.73*220*0.9)/1000)</f>
        <v>0</v>
      </c>
      <c r="G195" s="822">
        <v>234</v>
      </c>
      <c r="H195" s="822">
        <v>234</v>
      </c>
      <c r="I195" s="822">
        <v>233</v>
      </c>
      <c r="J195" s="822">
        <v>404</v>
      </c>
      <c r="K195" s="822">
        <v>404</v>
      </c>
      <c r="L195" s="822">
        <v>404</v>
      </c>
      <c r="M195" s="202">
        <v>0</v>
      </c>
      <c r="N195" s="202">
        <v>0</v>
      </c>
      <c r="O195" s="202">
        <v>0</v>
      </c>
      <c r="P195" s="202">
        <v>0</v>
      </c>
    </row>
    <row r="196" spans="1:17" ht="19.5" thickBot="1" x14ac:dyDescent="0.25">
      <c r="A196" s="800"/>
      <c r="B196" s="892"/>
      <c r="C196" s="401">
        <v>12</v>
      </c>
      <c r="D196" s="191" t="s">
        <v>520</v>
      </c>
      <c r="E196" s="424"/>
      <c r="F196" s="686">
        <f t="shared" ref="F196:F199" si="24">((O196*1.73*220*0.9)/1000)+((N196*1.73*220*0.9)/1000)+((M196*1.73*220*0.9)/1000)</f>
        <v>3.7679400000000003</v>
      </c>
      <c r="G196" s="823"/>
      <c r="H196" s="823"/>
      <c r="I196" s="823"/>
      <c r="J196" s="823"/>
      <c r="K196" s="823"/>
      <c r="L196" s="823"/>
      <c r="M196" s="202">
        <v>2</v>
      </c>
      <c r="N196" s="202">
        <v>1</v>
      </c>
      <c r="O196" s="202">
        <v>8</v>
      </c>
      <c r="P196" s="202">
        <v>6</v>
      </c>
    </row>
    <row r="197" spans="1:17" ht="19.5" thickBot="1" x14ac:dyDescent="0.25">
      <c r="A197" s="800"/>
      <c r="B197" s="892"/>
      <c r="C197" s="401">
        <v>14</v>
      </c>
      <c r="D197" s="191" t="s">
        <v>521</v>
      </c>
      <c r="E197" s="424"/>
      <c r="F197" s="686">
        <f t="shared" si="24"/>
        <v>0</v>
      </c>
      <c r="G197" s="686"/>
      <c r="H197" s="686"/>
      <c r="I197" s="686"/>
      <c r="J197" s="686"/>
      <c r="K197" s="686"/>
      <c r="L197" s="686"/>
      <c r="M197" s="202">
        <v>0</v>
      </c>
      <c r="N197" s="202">
        <v>0</v>
      </c>
      <c r="O197" s="202">
        <v>0</v>
      </c>
      <c r="P197" s="202">
        <v>0</v>
      </c>
    </row>
    <row r="198" spans="1:17" ht="19.5" thickBot="1" x14ac:dyDescent="0.25">
      <c r="A198" s="800"/>
      <c r="B198" s="892"/>
      <c r="C198" s="401">
        <v>16</v>
      </c>
      <c r="D198" s="191" t="s">
        <v>522</v>
      </c>
      <c r="E198" s="424"/>
      <c r="F198" s="686">
        <f t="shared" si="24"/>
        <v>0</v>
      </c>
      <c r="G198" s="686"/>
      <c r="H198" s="686"/>
      <c r="I198" s="686"/>
      <c r="J198" s="686"/>
      <c r="K198" s="686"/>
      <c r="L198" s="686"/>
      <c r="M198" s="202">
        <v>0</v>
      </c>
      <c r="N198" s="202">
        <v>0</v>
      </c>
      <c r="O198" s="202">
        <v>0</v>
      </c>
      <c r="P198" s="202">
        <v>0</v>
      </c>
    </row>
    <row r="199" spans="1:17" ht="19.5" thickBot="1" x14ac:dyDescent="0.25">
      <c r="A199" s="800"/>
      <c r="B199" s="892"/>
      <c r="C199" s="401"/>
      <c r="D199" s="191"/>
      <c r="E199" s="424"/>
      <c r="F199" s="686">
        <f t="shared" si="24"/>
        <v>0</v>
      </c>
      <c r="G199" s="686"/>
      <c r="H199" s="686"/>
      <c r="I199" s="686"/>
      <c r="J199" s="686"/>
      <c r="K199" s="686"/>
      <c r="L199" s="686"/>
      <c r="M199" s="250"/>
      <c r="N199" s="250"/>
      <c r="O199" s="250"/>
      <c r="P199" s="202"/>
    </row>
    <row r="200" spans="1:17" ht="19.5" thickBot="1" x14ac:dyDescent="0.25">
      <c r="A200" s="800"/>
      <c r="B200" s="892"/>
      <c r="C200" s="401"/>
      <c r="D200" s="191"/>
      <c r="E200" s="424"/>
      <c r="F200" s="424"/>
      <c r="G200" s="424"/>
      <c r="H200" s="424"/>
      <c r="I200" s="424"/>
      <c r="J200" s="424"/>
      <c r="K200" s="424"/>
      <c r="L200" s="424"/>
      <c r="M200" s="202"/>
      <c r="N200" s="202"/>
      <c r="O200" s="202"/>
      <c r="P200" s="202"/>
    </row>
    <row r="201" spans="1:17" ht="19.5" thickBot="1" x14ac:dyDescent="0.25">
      <c r="A201" s="800"/>
      <c r="B201" s="892"/>
      <c r="C201" s="401"/>
      <c r="D201" s="191"/>
      <c r="E201" s="424"/>
      <c r="F201" s="424"/>
      <c r="G201" s="424"/>
      <c r="H201" s="424"/>
      <c r="I201" s="424"/>
      <c r="J201" s="424"/>
      <c r="K201" s="424"/>
      <c r="L201" s="424"/>
      <c r="M201" s="202"/>
      <c r="N201" s="202"/>
      <c r="O201" s="202"/>
      <c r="P201" s="202"/>
    </row>
    <row r="202" spans="1:17" ht="19.5" thickBot="1" x14ac:dyDescent="0.25">
      <c r="A202" s="800"/>
      <c r="B202" s="892"/>
      <c r="C202" s="401"/>
      <c r="D202" s="3" t="s">
        <v>1313</v>
      </c>
      <c r="E202" s="393"/>
      <c r="F202" s="393"/>
      <c r="G202" s="393"/>
      <c r="H202" s="393"/>
      <c r="I202" s="393"/>
      <c r="J202" s="393"/>
      <c r="K202" s="393"/>
      <c r="L202" s="393"/>
      <c r="M202" s="11">
        <f>SUM(M195:M198)</f>
        <v>2</v>
      </c>
      <c r="N202" s="11">
        <f>SUM(N195:N198)</f>
        <v>1</v>
      </c>
      <c r="O202" s="11">
        <f>SUM(O195:O198)</f>
        <v>8</v>
      </c>
      <c r="P202" s="11">
        <f>SUM(P195:P198)</f>
        <v>6</v>
      </c>
    </row>
    <row r="203" spans="1:17" ht="19.5" thickBot="1" x14ac:dyDescent="0.25">
      <c r="A203" s="800"/>
      <c r="B203" s="892"/>
      <c r="C203" s="401"/>
      <c r="D203" s="3" t="s">
        <v>1315</v>
      </c>
      <c r="E203" s="393"/>
      <c r="F203" s="393"/>
      <c r="G203" s="393"/>
      <c r="H203" s="393"/>
      <c r="I203" s="393"/>
      <c r="J203" s="393"/>
      <c r="K203" s="393"/>
      <c r="L203" s="393"/>
      <c r="M203" s="135">
        <f t="shared" ref="M203:O203" si="25">(M202*1.73*220*0.9)/1000</f>
        <v>0.68508000000000002</v>
      </c>
      <c r="N203" s="135">
        <f t="shared" si="25"/>
        <v>0.34254000000000001</v>
      </c>
      <c r="O203" s="135">
        <f t="shared" si="25"/>
        <v>2.7403200000000001</v>
      </c>
      <c r="P203" s="136"/>
      <c r="Q203" s="168"/>
    </row>
    <row r="204" spans="1:17" ht="18.75" thickBot="1" x14ac:dyDescent="0.25">
      <c r="A204" s="800"/>
      <c r="B204" s="892"/>
      <c r="C204" s="401"/>
      <c r="D204" s="3" t="s">
        <v>1317</v>
      </c>
      <c r="E204" s="394"/>
      <c r="F204" s="394"/>
      <c r="G204" s="394"/>
      <c r="H204" s="394"/>
      <c r="I204" s="394"/>
      <c r="J204" s="394"/>
      <c r="K204" s="394"/>
      <c r="L204" s="394"/>
      <c r="M204" s="788">
        <f>(M203+N203+O203)</f>
        <v>3.7679400000000003</v>
      </c>
      <c r="N204" s="789"/>
      <c r="O204" s="789"/>
      <c r="P204" s="790"/>
    </row>
    <row r="205" spans="1:17" ht="19.5" thickBot="1" x14ac:dyDescent="0.25">
      <c r="A205" s="801"/>
      <c r="B205" s="893"/>
      <c r="C205" s="438"/>
      <c r="D205" s="37" t="s">
        <v>59</v>
      </c>
      <c r="E205" s="407"/>
      <c r="F205" s="407"/>
      <c r="G205" s="407"/>
      <c r="H205" s="407"/>
      <c r="I205" s="407"/>
      <c r="J205" s="407"/>
      <c r="K205" s="407"/>
      <c r="L205" s="407"/>
      <c r="M205" s="67">
        <f>M202+M190</f>
        <v>116</v>
      </c>
      <c r="N205" s="67">
        <f>N202+N190</f>
        <v>59</v>
      </c>
      <c r="O205" s="67">
        <f>O202+O190</f>
        <v>138</v>
      </c>
      <c r="P205" s="67">
        <f>P202+P190</f>
        <v>51</v>
      </c>
    </row>
    <row r="206" spans="1:17" ht="26.25" thickBot="1" x14ac:dyDescent="0.25">
      <c r="A206" s="637"/>
      <c r="B206" s="674"/>
      <c r="C206" s="674"/>
      <c r="D206" s="629" t="str">
        <f>HYPERLINK("#Оглавление!h12","&lt;&lt;&lt;&lt;&lt;")</f>
        <v>&lt;&lt;&lt;&lt;&lt;</v>
      </c>
      <c r="E206" s="674"/>
      <c r="F206" s="674"/>
      <c r="G206" s="674"/>
      <c r="H206" s="674"/>
      <c r="I206" s="674"/>
      <c r="J206" s="674"/>
      <c r="K206" s="674"/>
      <c r="L206" s="674"/>
      <c r="M206" s="674"/>
      <c r="N206" s="674"/>
      <c r="O206" s="674"/>
      <c r="P206" s="674"/>
    </row>
    <row r="207" spans="1:17" ht="48" customHeight="1" thickBot="1" x14ac:dyDescent="0.25">
      <c r="A207" s="193">
        <v>43939</v>
      </c>
      <c r="B207" s="57"/>
      <c r="C207" s="387" t="s">
        <v>1436</v>
      </c>
      <c r="D207" s="182" t="s">
        <v>1351</v>
      </c>
      <c r="E207" s="390" t="s">
        <v>1435</v>
      </c>
      <c r="F207" s="499" t="s">
        <v>1511</v>
      </c>
      <c r="G207" s="499" t="s">
        <v>1557</v>
      </c>
      <c r="H207" s="720" t="s">
        <v>1558</v>
      </c>
      <c r="I207" s="499" t="s">
        <v>1559</v>
      </c>
      <c r="J207" s="720" t="s">
        <v>1446</v>
      </c>
      <c r="K207" s="499" t="s">
        <v>1560</v>
      </c>
      <c r="L207" s="499" t="s">
        <v>1561</v>
      </c>
      <c r="M207" s="166" t="str">
        <f>'Данные по ТП'!C133</f>
        <v>ТМ-630/10</v>
      </c>
      <c r="N207" s="126" t="s">
        <v>1352</v>
      </c>
      <c r="O207" s="125" t="s">
        <v>5</v>
      </c>
      <c r="P207" s="127">
        <f>'Данные по ТП'!F133</f>
        <v>38811</v>
      </c>
    </row>
    <row r="208" spans="1:17" ht="19.5" thickBot="1" x14ac:dyDescent="0.25">
      <c r="A208" s="794" t="s">
        <v>1610</v>
      </c>
      <c r="B208" s="887" t="s">
        <v>593</v>
      </c>
      <c r="C208" s="401">
        <v>1</v>
      </c>
      <c r="D208" s="191" t="s">
        <v>1645</v>
      </c>
      <c r="E208" s="424"/>
      <c r="F208" s="686">
        <f>((O208*1.73*220*0.9)/1000)+((N208*1.73*220*0.9)/1000)+((M208*1.73*220*0.9)/1000)</f>
        <v>2.7403200000000001</v>
      </c>
      <c r="G208" s="822"/>
      <c r="H208" s="822"/>
      <c r="I208" s="822"/>
      <c r="J208" s="822"/>
      <c r="K208" s="822"/>
      <c r="L208" s="822"/>
      <c r="M208" s="202">
        <v>4</v>
      </c>
      <c r="N208" s="202">
        <v>2</v>
      </c>
      <c r="O208" s="202">
        <v>2</v>
      </c>
      <c r="P208" s="202">
        <v>2</v>
      </c>
    </row>
    <row r="209" spans="1:17" ht="19.5" thickBot="1" x14ac:dyDescent="0.25">
      <c r="A209" s="800"/>
      <c r="B209" s="892"/>
      <c r="C209" s="401">
        <v>2</v>
      </c>
      <c r="D209" s="191" t="s">
        <v>523</v>
      </c>
      <c r="E209" s="424"/>
      <c r="F209" s="686">
        <f t="shared" ref="F209:F215" si="26">((O209*1.73*220*0.9)/1000)+((N209*1.73*220*0.9)/1000)+((M209*1.73*220*0.9)/1000)</f>
        <v>30.486060000000002</v>
      </c>
      <c r="G209" s="823"/>
      <c r="H209" s="823"/>
      <c r="I209" s="823"/>
      <c r="J209" s="823"/>
      <c r="K209" s="823"/>
      <c r="L209" s="823"/>
      <c r="M209" s="202">
        <v>38</v>
      </c>
      <c r="N209" s="202">
        <v>19</v>
      </c>
      <c r="O209" s="202">
        <v>32</v>
      </c>
      <c r="P209" s="202">
        <v>10</v>
      </c>
    </row>
    <row r="210" spans="1:17" ht="19.5" thickBot="1" x14ac:dyDescent="0.25">
      <c r="A210" s="800"/>
      <c r="B210" s="892"/>
      <c r="C210" s="401">
        <v>4</v>
      </c>
      <c r="D210" s="191" t="s">
        <v>524</v>
      </c>
      <c r="E210" s="424"/>
      <c r="F210" s="686">
        <f t="shared" si="26"/>
        <v>80.496900000000011</v>
      </c>
      <c r="G210" s="686"/>
      <c r="H210" s="686"/>
      <c r="I210" s="686"/>
      <c r="J210" s="686"/>
      <c r="K210" s="686"/>
      <c r="L210" s="686"/>
      <c r="M210" s="202">
        <v>70</v>
      </c>
      <c r="N210" s="202">
        <v>54</v>
      </c>
      <c r="O210" s="202">
        <v>111</v>
      </c>
      <c r="P210" s="202">
        <v>34</v>
      </c>
    </row>
    <row r="211" spans="1:17" ht="19.5" thickBot="1" x14ac:dyDescent="0.25">
      <c r="A211" s="800"/>
      <c r="B211" s="892"/>
      <c r="C211" s="401">
        <v>5</v>
      </c>
      <c r="D211" s="191" t="s">
        <v>525</v>
      </c>
      <c r="E211" s="424"/>
      <c r="F211" s="686">
        <f t="shared" si="26"/>
        <v>0</v>
      </c>
      <c r="G211" s="686"/>
      <c r="H211" s="686"/>
      <c r="I211" s="686"/>
      <c r="J211" s="686"/>
      <c r="K211" s="686"/>
      <c r="L211" s="686"/>
      <c r="M211" s="202">
        <v>0</v>
      </c>
      <c r="N211" s="202">
        <v>0</v>
      </c>
      <c r="O211" s="202">
        <v>0</v>
      </c>
      <c r="P211" s="202">
        <v>0</v>
      </c>
    </row>
    <row r="212" spans="1:17" ht="19.5" thickBot="1" x14ac:dyDescent="0.25">
      <c r="A212" s="800"/>
      <c r="B212" s="892"/>
      <c r="C212" s="401">
        <v>6</v>
      </c>
      <c r="D212" s="191" t="s">
        <v>526</v>
      </c>
      <c r="E212" s="424"/>
      <c r="F212" s="686">
        <f t="shared" si="26"/>
        <v>53.436239999999998</v>
      </c>
      <c r="G212" s="686"/>
      <c r="H212" s="686"/>
      <c r="I212" s="686"/>
      <c r="J212" s="686"/>
      <c r="K212" s="686"/>
      <c r="L212" s="686"/>
      <c r="M212" s="202">
        <v>59</v>
      </c>
      <c r="N212" s="202">
        <v>46</v>
      </c>
      <c r="O212" s="202">
        <v>51</v>
      </c>
      <c r="P212" s="202">
        <v>9</v>
      </c>
    </row>
    <row r="213" spans="1:17" ht="19.5" thickBot="1" x14ac:dyDescent="0.25">
      <c r="A213" s="800"/>
      <c r="B213" s="892"/>
      <c r="C213" s="401">
        <v>7</v>
      </c>
      <c r="D213" s="191" t="s">
        <v>527</v>
      </c>
      <c r="E213" s="424"/>
      <c r="F213" s="686">
        <f t="shared" si="26"/>
        <v>1.37016</v>
      </c>
      <c r="G213" s="686"/>
      <c r="H213" s="686"/>
      <c r="I213" s="686"/>
      <c r="J213" s="686"/>
      <c r="K213" s="686"/>
      <c r="L213" s="686"/>
      <c r="M213" s="202">
        <v>0</v>
      </c>
      <c r="N213" s="202">
        <v>0</v>
      </c>
      <c r="O213" s="202">
        <v>4</v>
      </c>
      <c r="P213" s="202">
        <v>4</v>
      </c>
    </row>
    <row r="214" spans="1:17" ht="19.5" thickBot="1" x14ac:dyDescent="0.25">
      <c r="A214" s="800"/>
      <c r="B214" s="892"/>
      <c r="C214" s="401">
        <v>8</v>
      </c>
      <c r="D214" s="191" t="s">
        <v>528</v>
      </c>
      <c r="E214" s="424"/>
      <c r="F214" s="686">
        <f t="shared" si="26"/>
        <v>49.325760000000002</v>
      </c>
      <c r="G214" s="686"/>
      <c r="H214" s="686"/>
      <c r="I214" s="686"/>
      <c r="J214" s="686"/>
      <c r="K214" s="686"/>
      <c r="L214" s="686"/>
      <c r="M214" s="202">
        <v>60</v>
      </c>
      <c r="N214" s="202">
        <v>42</v>
      </c>
      <c r="O214" s="202">
        <v>42</v>
      </c>
      <c r="P214" s="202">
        <v>10</v>
      </c>
    </row>
    <row r="215" spans="1:17" ht="19.5" thickBot="1" x14ac:dyDescent="0.25">
      <c r="A215" s="800"/>
      <c r="B215" s="892"/>
      <c r="C215" s="401"/>
      <c r="D215" s="191"/>
      <c r="E215" s="424"/>
      <c r="F215" s="686">
        <f t="shared" si="26"/>
        <v>0</v>
      </c>
      <c r="G215" s="686"/>
      <c r="H215" s="686"/>
      <c r="I215" s="686"/>
      <c r="J215" s="686"/>
      <c r="K215" s="686"/>
      <c r="L215" s="686"/>
      <c r="M215" s="361"/>
      <c r="N215" s="361"/>
      <c r="O215" s="361"/>
      <c r="P215" s="361"/>
    </row>
    <row r="216" spans="1:17" ht="19.5" thickBot="1" x14ac:dyDescent="0.25">
      <c r="A216" s="800"/>
      <c r="B216" s="892"/>
      <c r="C216" s="401"/>
      <c r="D216" s="191"/>
      <c r="E216" s="424"/>
      <c r="F216" s="424"/>
      <c r="G216" s="424"/>
      <c r="H216" s="424"/>
      <c r="I216" s="424"/>
      <c r="J216" s="424"/>
      <c r="K216" s="424"/>
      <c r="L216" s="424"/>
      <c r="M216" s="361"/>
      <c r="N216" s="361"/>
      <c r="O216" s="361"/>
      <c r="P216" s="361"/>
    </row>
    <row r="217" spans="1:17" ht="18.75" thickBot="1" x14ac:dyDescent="0.25">
      <c r="A217" s="800"/>
      <c r="B217" s="892"/>
      <c r="C217" s="401"/>
      <c r="D217" s="3" t="s">
        <v>1314</v>
      </c>
      <c r="E217" s="393"/>
      <c r="F217" s="393"/>
      <c r="G217" s="393"/>
      <c r="H217" s="393"/>
      <c r="I217" s="393"/>
      <c r="J217" s="393"/>
      <c r="K217" s="393"/>
      <c r="L217" s="393"/>
      <c r="M217" s="6">
        <f>SUM(M208:M214)</f>
        <v>231</v>
      </c>
      <c r="N217" s="6">
        <f>SUM(N208:N214)</f>
        <v>163</v>
      </c>
      <c r="O217" s="6">
        <f>SUM(O208:O214)</f>
        <v>242</v>
      </c>
      <c r="P217" s="6">
        <f>SUM(P208:P214)</f>
        <v>69</v>
      </c>
    </row>
    <row r="218" spans="1:17" ht="19.5" thickBot="1" x14ac:dyDescent="0.25">
      <c r="A218" s="800"/>
      <c r="B218" s="892"/>
      <c r="C218" s="401"/>
      <c r="D218" s="3" t="s">
        <v>1315</v>
      </c>
      <c r="E218" s="393"/>
      <c r="F218" s="393"/>
      <c r="G218" s="393"/>
      <c r="H218" s="393"/>
      <c r="I218" s="393"/>
      <c r="J218" s="393"/>
      <c r="K218" s="393"/>
      <c r="L218" s="393"/>
      <c r="M218" s="135">
        <f t="shared" ref="M218:O218" si="27">(M217*1.73*220*0.9)/1000</f>
        <v>79.126740000000012</v>
      </c>
      <c r="N218" s="135">
        <f t="shared" si="27"/>
        <v>55.834020000000002</v>
      </c>
      <c r="O218" s="135">
        <f t="shared" si="27"/>
        <v>82.894679999999994</v>
      </c>
      <c r="P218" s="136"/>
      <c r="Q218" s="168"/>
    </row>
    <row r="219" spans="1:17" ht="18.75" thickBot="1" x14ac:dyDescent="0.25">
      <c r="A219" s="800"/>
      <c r="B219" s="892"/>
      <c r="C219" s="401"/>
      <c r="D219" s="3" t="s">
        <v>1316</v>
      </c>
      <c r="E219" s="394"/>
      <c r="F219" s="394"/>
      <c r="G219" s="394"/>
      <c r="H219" s="394"/>
      <c r="I219" s="394"/>
      <c r="J219" s="394"/>
      <c r="K219" s="394"/>
      <c r="L219" s="394"/>
      <c r="M219" s="788">
        <f>(M218+N218+O218)</f>
        <v>217.85544000000002</v>
      </c>
      <c r="N219" s="789"/>
      <c r="O219" s="789"/>
      <c r="P219" s="790"/>
    </row>
    <row r="220" spans="1:17" ht="19.5" thickBot="1" x14ac:dyDescent="0.25">
      <c r="A220" s="800"/>
      <c r="B220" s="892"/>
      <c r="C220" s="404"/>
      <c r="D220" s="830"/>
      <c r="E220" s="831"/>
      <c r="F220" s="831"/>
      <c r="G220" s="831"/>
      <c r="H220" s="831"/>
      <c r="I220" s="831"/>
      <c r="J220" s="831"/>
      <c r="K220" s="831"/>
      <c r="L220" s="831"/>
      <c r="M220" s="831"/>
      <c r="N220" s="831"/>
      <c r="O220" s="831"/>
      <c r="P220" s="832"/>
    </row>
    <row r="221" spans="1:17" ht="36.75" customHeight="1" thickBot="1" x14ac:dyDescent="0.25">
      <c r="A221" s="800"/>
      <c r="B221" s="892"/>
      <c r="C221" s="387" t="s">
        <v>1436</v>
      </c>
      <c r="D221" s="182" t="s">
        <v>1327</v>
      </c>
      <c r="E221" s="390" t="s">
        <v>1435</v>
      </c>
      <c r="F221" s="499" t="s">
        <v>1511</v>
      </c>
      <c r="G221" s="499" t="s">
        <v>1557</v>
      </c>
      <c r="H221" s="720" t="s">
        <v>1558</v>
      </c>
      <c r="I221" s="499" t="s">
        <v>1559</v>
      </c>
      <c r="J221" s="720" t="s">
        <v>1446</v>
      </c>
      <c r="K221" s="499" t="s">
        <v>1560</v>
      </c>
      <c r="L221" s="499" t="s">
        <v>1561</v>
      </c>
      <c r="M221" s="166" t="str">
        <f>'Данные по ТП'!C134</f>
        <v>ТМ-630/10</v>
      </c>
      <c r="N221" s="126" t="s">
        <v>1352</v>
      </c>
      <c r="O221" s="125" t="s">
        <v>5</v>
      </c>
      <c r="P221" s="127">
        <f>'Данные по ТП'!F134</f>
        <v>6796</v>
      </c>
    </row>
    <row r="222" spans="1:17" ht="19.5" thickBot="1" x14ac:dyDescent="0.25">
      <c r="A222" s="800"/>
      <c r="B222" s="892"/>
      <c r="C222" s="401">
        <v>9</v>
      </c>
      <c r="D222" s="191" t="s">
        <v>1645</v>
      </c>
      <c r="E222" s="424"/>
      <c r="F222" s="686">
        <f>((O222*1.73*220*0.9)/1000)+((N222*1.73*220*0.9)/1000)+((M222*1.73*220*0.9)/1000)</f>
        <v>10.618740000000001</v>
      </c>
      <c r="G222" s="822">
        <v>223</v>
      </c>
      <c r="H222" s="822">
        <v>230</v>
      </c>
      <c r="I222" s="822">
        <v>230</v>
      </c>
      <c r="J222" s="822">
        <v>392</v>
      </c>
      <c r="K222" s="822">
        <v>389</v>
      </c>
      <c r="L222" s="822">
        <v>390</v>
      </c>
      <c r="M222" s="202">
        <v>8</v>
      </c>
      <c r="N222" s="202">
        <v>7</v>
      </c>
      <c r="O222" s="202">
        <v>16</v>
      </c>
      <c r="P222" s="202">
        <v>4</v>
      </c>
    </row>
    <row r="223" spans="1:17" ht="19.5" thickBot="1" x14ac:dyDescent="0.25">
      <c r="A223" s="800"/>
      <c r="B223" s="892"/>
      <c r="C223" s="401">
        <v>10</v>
      </c>
      <c r="D223" s="191" t="s">
        <v>529</v>
      </c>
      <c r="E223" s="424"/>
      <c r="F223" s="686">
        <f t="shared" ref="F223:F228" si="28">((O223*1.73*220*0.9)/1000)+((N223*1.73*220*0.9)/1000)+((M223*1.73*220*0.9)/1000)</f>
        <v>0</v>
      </c>
      <c r="G223" s="823"/>
      <c r="H223" s="823"/>
      <c r="I223" s="823"/>
      <c r="J223" s="823"/>
      <c r="K223" s="823"/>
      <c r="L223" s="823"/>
      <c r="M223" s="202">
        <v>0</v>
      </c>
      <c r="N223" s="202">
        <v>0</v>
      </c>
      <c r="O223" s="202">
        <v>0</v>
      </c>
      <c r="P223" s="202">
        <v>0</v>
      </c>
    </row>
    <row r="224" spans="1:17" ht="19.5" thickBot="1" x14ac:dyDescent="0.25">
      <c r="A224" s="800"/>
      <c r="B224" s="892"/>
      <c r="C224" s="401">
        <v>11</v>
      </c>
      <c r="D224" s="191" t="s">
        <v>530</v>
      </c>
      <c r="E224" s="424"/>
      <c r="F224" s="686">
        <f t="shared" si="28"/>
        <v>0</v>
      </c>
      <c r="G224" s="686"/>
      <c r="H224" s="686"/>
      <c r="I224" s="686"/>
      <c r="J224" s="686"/>
      <c r="K224" s="686"/>
      <c r="L224" s="686"/>
      <c r="M224" s="202">
        <v>0</v>
      </c>
      <c r="N224" s="202">
        <v>0</v>
      </c>
      <c r="O224" s="202">
        <v>0</v>
      </c>
      <c r="P224" s="202">
        <v>0</v>
      </c>
    </row>
    <row r="225" spans="1:17" ht="19.5" thickBot="1" x14ac:dyDescent="0.25">
      <c r="A225" s="800"/>
      <c r="B225" s="892"/>
      <c r="C225" s="401">
        <v>12</v>
      </c>
      <c r="D225" s="191" t="s">
        <v>531</v>
      </c>
      <c r="E225" s="424"/>
      <c r="F225" s="686">
        <f t="shared" si="28"/>
        <v>0</v>
      </c>
      <c r="G225" s="686"/>
      <c r="H225" s="686"/>
      <c r="I225" s="686"/>
      <c r="J225" s="686"/>
      <c r="K225" s="686"/>
      <c r="L225" s="686"/>
      <c r="M225" s="202">
        <v>0</v>
      </c>
      <c r="N225" s="202">
        <v>0</v>
      </c>
      <c r="O225" s="202">
        <v>0</v>
      </c>
      <c r="P225" s="202">
        <v>0</v>
      </c>
    </row>
    <row r="226" spans="1:17" ht="19.5" thickBot="1" x14ac:dyDescent="0.25">
      <c r="A226" s="800"/>
      <c r="B226" s="892"/>
      <c r="C226" s="401">
        <v>14</v>
      </c>
      <c r="D226" s="191" t="s">
        <v>532</v>
      </c>
      <c r="E226" s="424"/>
      <c r="F226" s="686">
        <f t="shared" si="28"/>
        <v>0</v>
      </c>
      <c r="G226" s="686"/>
      <c r="H226" s="686"/>
      <c r="I226" s="686"/>
      <c r="J226" s="686"/>
      <c r="K226" s="686"/>
      <c r="L226" s="686"/>
      <c r="M226" s="202">
        <v>0</v>
      </c>
      <c r="N226" s="202">
        <v>0</v>
      </c>
      <c r="O226" s="202">
        <v>0</v>
      </c>
      <c r="P226" s="202">
        <v>0</v>
      </c>
    </row>
    <row r="227" spans="1:17" ht="19.5" thickBot="1" x14ac:dyDescent="0.25">
      <c r="A227" s="800"/>
      <c r="B227" s="892"/>
      <c r="C227" s="401">
        <v>16</v>
      </c>
      <c r="D227" s="191" t="s">
        <v>533</v>
      </c>
      <c r="E227" s="424"/>
      <c r="F227" s="686">
        <f t="shared" si="28"/>
        <v>0</v>
      </c>
      <c r="G227" s="686"/>
      <c r="H227" s="686"/>
      <c r="I227" s="686"/>
      <c r="J227" s="686"/>
      <c r="K227" s="686"/>
      <c r="L227" s="686"/>
      <c r="M227" s="202">
        <v>0</v>
      </c>
      <c r="N227" s="202">
        <v>0</v>
      </c>
      <c r="O227" s="202">
        <v>0</v>
      </c>
      <c r="P227" s="202">
        <v>0</v>
      </c>
    </row>
    <row r="228" spans="1:17" ht="19.5" thickBot="1" x14ac:dyDescent="0.25">
      <c r="A228" s="800"/>
      <c r="B228" s="892"/>
      <c r="C228" s="401"/>
      <c r="D228" s="191"/>
      <c r="E228" s="424"/>
      <c r="F228" s="686">
        <f t="shared" si="28"/>
        <v>0</v>
      </c>
      <c r="G228" s="686"/>
      <c r="H228" s="686"/>
      <c r="I228" s="686"/>
      <c r="J228" s="686"/>
      <c r="K228" s="686"/>
      <c r="L228" s="686"/>
      <c r="M228" s="361"/>
      <c r="N228" s="361"/>
      <c r="O228" s="361"/>
      <c r="P228" s="361"/>
    </row>
    <row r="229" spans="1:17" ht="19.5" thickBot="1" x14ac:dyDescent="0.25">
      <c r="A229" s="800"/>
      <c r="B229" s="892"/>
      <c r="C229" s="401"/>
      <c r="D229" s="191"/>
      <c r="E229" s="424"/>
      <c r="F229" s="424"/>
      <c r="G229" s="424"/>
      <c r="H229" s="424"/>
      <c r="I229" s="424"/>
      <c r="J229" s="424"/>
      <c r="K229" s="424"/>
      <c r="L229" s="424"/>
      <c r="M229" s="361"/>
      <c r="N229" s="361"/>
      <c r="O229" s="361"/>
      <c r="P229" s="361"/>
    </row>
    <row r="230" spans="1:17" ht="18.75" thickBot="1" x14ac:dyDescent="0.25">
      <c r="A230" s="800"/>
      <c r="B230" s="892"/>
      <c r="C230" s="401"/>
      <c r="D230" s="3" t="s">
        <v>1313</v>
      </c>
      <c r="E230" s="393"/>
      <c r="F230" s="393"/>
      <c r="G230" s="393"/>
      <c r="H230" s="393"/>
      <c r="I230" s="393"/>
      <c r="J230" s="393"/>
      <c r="K230" s="393"/>
      <c r="L230" s="393"/>
      <c r="M230" s="6">
        <f>SUM(M222:M227)</f>
        <v>8</v>
      </c>
      <c r="N230" s="6">
        <f>SUM(N222:N227)</f>
        <v>7</v>
      </c>
      <c r="O230" s="6">
        <f>SUM(O222:O227)</f>
        <v>16</v>
      </c>
      <c r="P230" s="6">
        <f>SUM(P222:P227)</f>
        <v>4</v>
      </c>
    </row>
    <row r="231" spans="1:17" ht="19.5" thickBot="1" x14ac:dyDescent="0.25">
      <c r="A231" s="800"/>
      <c r="B231" s="892"/>
      <c r="C231" s="401"/>
      <c r="D231" s="3" t="s">
        <v>1315</v>
      </c>
      <c r="E231" s="393"/>
      <c r="F231" s="393"/>
      <c r="G231" s="393"/>
      <c r="H231" s="393"/>
      <c r="I231" s="393"/>
      <c r="J231" s="393"/>
      <c r="K231" s="393"/>
      <c r="L231" s="393"/>
      <c r="M231" s="135">
        <f t="shared" ref="M231:O231" si="29">(M230*1.73*220*0.9)/1000</f>
        <v>2.7403200000000001</v>
      </c>
      <c r="N231" s="135">
        <f t="shared" si="29"/>
        <v>2.3977799999999996</v>
      </c>
      <c r="O231" s="135">
        <f t="shared" si="29"/>
        <v>5.4806400000000002</v>
      </c>
      <c r="P231" s="136"/>
      <c r="Q231" s="168"/>
    </row>
    <row r="232" spans="1:17" ht="18.75" thickBot="1" x14ac:dyDescent="0.25">
      <c r="A232" s="800"/>
      <c r="B232" s="892"/>
      <c r="C232" s="401"/>
      <c r="D232" s="3" t="s">
        <v>1317</v>
      </c>
      <c r="E232" s="394"/>
      <c r="F232" s="394"/>
      <c r="G232" s="394"/>
      <c r="H232" s="394"/>
      <c r="I232" s="394"/>
      <c r="J232" s="394"/>
      <c r="K232" s="394"/>
      <c r="L232" s="394"/>
      <c r="M232" s="788">
        <f>(M231+N231+O231)</f>
        <v>10.618739999999999</v>
      </c>
      <c r="N232" s="789"/>
      <c r="O232" s="789"/>
      <c r="P232" s="790"/>
    </row>
    <row r="233" spans="1:17" ht="19.5" thickBot="1" x14ac:dyDescent="0.25">
      <c r="A233" s="801"/>
      <c r="B233" s="893"/>
      <c r="C233" s="438"/>
      <c r="D233" s="37" t="s">
        <v>59</v>
      </c>
      <c r="E233" s="407"/>
      <c r="F233" s="407"/>
      <c r="G233" s="407"/>
      <c r="H233" s="407"/>
      <c r="I233" s="407"/>
      <c r="J233" s="407"/>
      <c r="K233" s="407"/>
      <c r="L233" s="407"/>
      <c r="M233" s="67">
        <f>M230+M217</f>
        <v>239</v>
      </c>
      <c r="N233" s="67">
        <f>N230+N217</f>
        <v>170</v>
      </c>
      <c r="O233" s="67">
        <f>O230+O217</f>
        <v>258</v>
      </c>
      <c r="P233" s="67">
        <f>P230+P217</f>
        <v>73</v>
      </c>
    </row>
    <row r="234" spans="1:17" ht="26.25" thickBot="1" x14ac:dyDescent="0.25">
      <c r="A234" s="637"/>
      <c r="B234" s="674"/>
      <c r="C234" s="674"/>
      <c r="D234" s="629" t="str">
        <f>HYPERLINK("#Оглавление!h12","&lt;&lt;&lt;&lt;&lt;")</f>
        <v>&lt;&lt;&lt;&lt;&lt;</v>
      </c>
      <c r="E234" s="674"/>
      <c r="F234" s="674"/>
      <c r="G234" s="674"/>
      <c r="H234" s="674"/>
      <c r="I234" s="674"/>
      <c r="J234" s="674"/>
      <c r="K234" s="674"/>
      <c r="L234" s="674"/>
      <c r="M234" s="674"/>
      <c r="N234" s="674"/>
      <c r="O234" s="674"/>
      <c r="P234" s="674"/>
    </row>
    <row r="235" spans="1:17" ht="36.75" customHeight="1" thickBot="1" x14ac:dyDescent="0.25">
      <c r="A235" s="193">
        <v>43939</v>
      </c>
      <c r="B235" s="57"/>
      <c r="C235" s="387" t="s">
        <v>1436</v>
      </c>
      <c r="D235" s="182" t="s">
        <v>1351</v>
      </c>
      <c r="E235" s="390" t="s">
        <v>1435</v>
      </c>
      <c r="F235" s="499" t="s">
        <v>1511</v>
      </c>
      <c r="G235" s="499" t="s">
        <v>1557</v>
      </c>
      <c r="H235" s="720" t="s">
        <v>1558</v>
      </c>
      <c r="I235" s="499" t="s">
        <v>1559</v>
      </c>
      <c r="J235" s="720" t="s">
        <v>1446</v>
      </c>
      <c r="K235" s="499" t="s">
        <v>1560</v>
      </c>
      <c r="L235" s="499" t="s">
        <v>1561</v>
      </c>
      <c r="M235" s="166" t="str">
        <f>'Данные по ТП'!C135</f>
        <v>ТМ-630/10</v>
      </c>
      <c r="N235" s="126" t="s">
        <v>1352</v>
      </c>
      <c r="O235" s="125" t="s">
        <v>5</v>
      </c>
      <c r="P235" s="127">
        <f>'Данные по ТП'!F135</f>
        <v>65892</v>
      </c>
    </row>
    <row r="236" spans="1:17" ht="22.5" customHeight="1" thickBot="1" x14ac:dyDescent="0.25">
      <c r="A236" s="794" t="s">
        <v>1610</v>
      </c>
      <c r="B236" s="887" t="s">
        <v>594</v>
      </c>
      <c r="C236" s="401">
        <v>1</v>
      </c>
      <c r="D236" s="191" t="s">
        <v>534</v>
      </c>
      <c r="E236" s="424"/>
      <c r="F236" s="686">
        <f>((O236*1.73*220*0.9)/1000)+((N236*1.73*220*0.9)/1000)+((M236*1.73*220*0.9)/1000)</f>
        <v>0</v>
      </c>
      <c r="G236" s="822"/>
      <c r="H236" s="822"/>
      <c r="I236" s="822"/>
      <c r="J236" s="822"/>
      <c r="K236" s="822"/>
      <c r="L236" s="822"/>
      <c r="M236" s="202">
        <v>0</v>
      </c>
      <c r="N236" s="202">
        <v>0</v>
      </c>
      <c r="O236" s="202">
        <v>0</v>
      </c>
      <c r="P236" s="202">
        <v>0</v>
      </c>
    </row>
    <row r="237" spans="1:17" ht="19.5" thickBot="1" x14ac:dyDescent="0.25">
      <c r="A237" s="800"/>
      <c r="B237" s="888"/>
      <c r="C237" s="401">
        <v>2</v>
      </c>
      <c r="D237" s="191" t="s">
        <v>535</v>
      </c>
      <c r="E237" s="424"/>
      <c r="F237" s="686">
        <f t="shared" ref="F237:F242" si="30">((O237*1.73*220*0.9)/1000)+((N237*1.73*220*0.9)/1000)+((M237*1.73*220*0.9)/1000)</f>
        <v>6.5082599999999999</v>
      </c>
      <c r="G237" s="823"/>
      <c r="H237" s="823"/>
      <c r="I237" s="823"/>
      <c r="J237" s="823"/>
      <c r="K237" s="823"/>
      <c r="L237" s="823"/>
      <c r="M237" s="202">
        <v>8</v>
      </c>
      <c r="N237" s="202">
        <v>9</v>
      </c>
      <c r="O237" s="202">
        <v>2</v>
      </c>
      <c r="P237" s="202">
        <v>7</v>
      </c>
    </row>
    <row r="238" spans="1:17" ht="19.5" thickBot="1" x14ac:dyDescent="0.25">
      <c r="A238" s="800"/>
      <c r="B238" s="888"/>
      <c r="C238" s="401">
        <v>3</v>
      </c>
      <c r="D238" s="191" t="s">
        <v>536</v>
      </c>
      <c r="E238" s="424"/>
      <c r="F238" s="686">
        <f t="shared" si="30"/>
        <v>0</v>
      </c>
      <c r="G238" s="686"/>
      <c r="H238" s="686"/>
      <c r="I238" s="686"/>
      <c r="J238" s="686"/>
      <c r="K238" s="686"/>
      <c r="L238" s="686"/>
      <c r="M238" s="202">
        <v>0</v>
      </c>
      <c r="N238" s="202">
        <v>0</v>
      </c>
      <c r="O238" s="202">
        <v>0</v>
      </c>
      <c r="P238" s="202">
        <v>0</v>
      </c>
    </row>
    <row r="239" spans="1:17" ht="19.5" thickBot="1" x14ac:dyDescent="0.25">
      <c r="A239" s="800"/>
      <c r="B239" s="888"/>
      <c r="C239" s="401">
        <v>4</v>
      </c>
      <c r="D239" s="191" t="s">
        <v>537</v>
      </c>
      <c r="E239" s="424"/>
      <c r="F239" s="686">
        <f t="shared" si="30"/>
        <v>0</v>
      </c>
      <c r="G239" s="686"/>
      <c r="H239" s="686"/>
      <c r="I239" s="686"/>
      <c r="J239" s="686"/>
      <c r="K239" s="686"/>
      <c r="L239" s="686"/>
      <c r="M239" s="202">
        <v>0</v>
      </c>
      <c r="N239" s="202">
        <v>0</v>
      </c>
      <c r="O239" s="202">
        <v>0</v>
      </c>
      <c r="P239" s="202">
        <v>0</v>
      </c>
    </row>
    <row r="240" spans="1:17" ht="19.5" thickBot="1" x14ac:dyDescent="0.25">
      <c r="A240" s="800"/>
      <c r="B240" s="888"/>
      <c r="C240" s="401">
        <v>5</v>
      </c>
      <c r="D240" s="191" t="s">
        <v>538</v>
      </c>
      <c r="E240" s="424"/>
      <c r="F240" s="686">
        <f t="shared" si="30"/>
        <v>3.7679399999999998</v>
      </c>
      <c r="G240" s="686"/>
      <c r="H240" s="686"/>
      <c r="I240" s="686"/>
      <c r="J240" s="686"/>
      <c r="K240" s="686"/>
      <c r="L240" s="686"/>
      <c r="M240" s="202">
        <v>2</v>
      </c>
      <c r="N240" s="202">
        <v>7</v>
      </c>
      <c r="O240" s="202">
        <v>2</v>
      </c>
      <c r="P240" s="202">
        <v>3</v>
      </c>
    </row>
    <row r="241" spans="1:17" ht="19.5" thickBot="1" x14ac:dyDescent="0.25">
      <c r="A241" s="800"/>
      <c r="B241" s="888"/>
      <c r="C241" s="401">
        <v>6</v>
      </c>
      <c r="D241" s="191" t="s">
        <v>539</v>
      </c>
      <c r="E241" s="424"/>
      <c r="F241" s="686">
        <f t="shared" si="30"/>
        <v>52.408619999999999</v>
      </c>
      <c r="G241" s="686"/>
      <c r="H241" s="686"/>
      <c r="I241" s="686"/>
      <c r="J241" s="686"/>
      <c r="K241" s="686"/>
      <c r="L241" s="686"/>
      <c r="M241" s="202">
        <v>54</v>
      </c>
      <c r="N241" s="202">
        <v>59</v>
      </c>
      <c r="O241" s="202">
        <v>40</v>
      </c>
      <c r="P241" s="202">
        <v>16</v>
      </c>
    </row>
    <row r="242" spans="1:17" ht="19.5" thickBot="1" x14ac:dyDescent="0.25">
      <c r="A242" s="800"/>
      <c r="B242" s="888"/>
      <c r="C242" s="401">
        <v>8</v>
      </c>
      <c r="D242" s="191" t="s">
        <v>540</v>
      </c>
      <c r="E242" s="424"/>
      <c r="F242" s="686">
        <f t="shared" si="30"/>
        <v>0</v>
      </c>
      <c r="G242" s="686"/>
      <c r="H242" s="686"/>
      <c r="I242" s="686"/>
      <c r="J242" s="686"/>
      <c r="K242" s="686"/>
      <c r="L242" s="686"/>
      <c r="M242" s="202">
        <v>0</v>
      </c>
      <c r="N242" s="202">
        <v>0</v>
      </c>
      <c r="O242" s="202">
        <v>0</v>
      </c>
      <c r="P242" s="202">
        <v>0</v>
      </c>
    </row>
    <row r="243" spans="1:17" ht="19.5" thickBot="1" x14ac:dyDescent="0.25">
      <c r="A243" s="800"/>
      <c r="B243" s="888"/>
      <c r="C243" s="401"/>
      <c r="D243" s="191"/>
      <c r="E243" s="424"/>
      <c r="F243" s="424"/>
      <c r="G243" s="424"/>
      <c r="H243" s="424"/>
      <c r="I243" s="424"/>
      <c r="J243" s="424"/>
      <c r="K243" s="424"/>
      <c r="L243" s="424"/>
      <c r="M243" s="361"/>
      <c r="N243" s="361"/>
      <c r="O243" s="361"/>
      <c r="P243" s="361"/>
    </row>
    <row r="244" spans="1:17" ht="19.5" thickBot="1" x14ac:dyDescent="0.25">
      <c r="A244" s="800"/>
      <c r="B244" s="888"/>
      <c r="C244" s="401"/>
      <c r="D244" s="191"/>
      <c r="E244" s="424"/>
      <c r="F244" s="424"/>
      <c r="G244" s="424"/>
      <c r="H244" s="424"/>
      <c r="I244" s="424"/>
      <c r="J244" s="424"/>
      <c r="K244" s="424"/>
      <c r="L244" s="424"/>
      <c r="M244" s="361"/>
      <c r="N244" s="361"/>
      <c r="O244" s="361"/>
      <c r="P244" s="361"/>
    </row>
    <row r="245" spans="1:17" ht="19.5" thickBot="1" x14ac:dyDescent="0.25">
      <c r="A245" s="800"/>
      <c r="B245" s="888"/>
      <c r="C245" s="401"/>
      <c r="D245" s="3" t="s">
        <v>1314</v>
      </c>
      <c r="E245" s="393"/>
      <c r="F245" s="393"/>
      <c r="G245" s="393"/>
      <c r="H245" s="393"/>
      <c r="I245" s="393"/>
      <c r="J245" s="393"/>
      <c r="K245" s="393"/>
      <c r="L245" s="393"/>
      <c r="M245" s="11">
        <f>SUM(M236:M242)</f>
        <v>64</v>
      </c>
      <c r="N245" s="11">
        <f>SUM(N236:N242)</f>
        <v>75</v>
      </c>
      <c r="O245" s="11">
        <f>SUM(O236:O242)</f>
        <v>44</v>
      </c>
      <c r="P245" s="11">
        <f>SUM(P236:P242)</f>
        <v>26</v>
      </c>
    </row>
    <row r="246" spans="1:17" ht="19.5" thickBot="1" x14ac:dyDescent="0.25">
      <c r="A246" s="800"/>
      <c r="B246" s="888"/>
      <c r="C246" s="401"/>
      <c r="D246" s="3" t="s">
        <v>1315</v>
      </c>
      <c r="E246" s="393"/>
      <c r="F246" s="393"/>
      <c r="G246" s="393"/>
      <c r="H246" s="393"/>
      <c r="I246" s="393"/>
      <c r="J246" s="393"/>
      <c r="K246" s="393"/>
      <c r="L246" s="393"/>
      <c r="M246" s="135">
        <f t="shared" ref="M246:O246" si="31">(M245*1.73*220*0.9)/1000</f>
        <v>21.922560000000001</v>
      </c>
      <c r="N246" s="135">
        <f t="shared" si="31"/>
        <v>25.6905</v>
      </c>
      <c r="O246" s="135">
        <f t="shared" si="31"/>
        <v>15.071760000000001</v>
      </c>
      <c r="P246" s="136"/>
      <c r="Q246" s="168"/>
    </row>
    <row r="247" spans="1:17" ht="18.75" thickBot="1" x14ac:dyDescent="0.25">
      <c r="A247" s="800"/>
      <c r="B247" s="888"/>
      <c r="C247" s="401"/>
      <c r="D247" s="3" t="s">
        <v>1316</v>
      </c>
      <c r="E247" s="394"/>
      <c r="F247" s="394"/>
      <c r="G247" s="394"/>
      <c r="H247" s="394"/>
      <c r="I247" s="394"/>
      <c r="J247" s="394"/>
      <c r="K247" s="394"/>
      <c r="L247" s="394"/>
      <c r="M247" s="788">
        <f>(M246+N246+O246)</f>
        <v>62.684820000000002</v>
      </c>
      <c r="N247" s="789"/>
      <c r="O247" s="789"/>
      <c r="P247" s="790"/>
    </row>
    <row r="248" spans="1:17" ht="19.5" thickBot="1" x14ac:dyDescent="0.25">
      <c r="A248" s="800"/>
      <c r="B248" s="888"/>
      <c r="C248" s="404"/>
      <c r="D248" s="830"/>
      <c r="E248" s="831"/>
      <c r="F248" s="831"/>
      <c r="G248" s="831"/>
      <c r="H248" s="831"/>
      <c r="I248" s="831"/>
      <c r="J248" s="831"/>
      <c r="K248" s="831"/>
      <c r="L248" s="831"/>
      <c r="M248" s="831"/>
      <c r="N248" s="831"/>
      <c r="O248" s="831"/>
      <c r="P248" s="832"/>
    </row>
    <row r="249" spans="1:17" ht="48.75" customHeight="1" thickBot="1" x14ac:dyDescent="0.25">
      <c r="A249" s="800"/>
      <c r="B249" s="888"/>
      <c r="C249" s="387" t="s">
        <v>1436</v>
      </c>
      <c r="D249" s="182" t="s">
        <v>1327</v>
      </c>
      <c r="E249" s="390" t="s">
        <v>1435</v>
      </c>
      <c r="F249" s="499" t="s">
        <v>1511</v>
      </c>
      <c r="G249" s="499" t="s">
        <v>1557</v>
      </c>
      <c r="H249" s="720" t="s">
        <v>1558</v>
      </c>
      <c r="I249" s="499" t="s">
        <v>1559</v>
      </c>
      <c r="J249" s="720" t="s">
        <v>1446</v>
      </c>
      <c r="K249" s="499" t="s">
        <v>1560</v>
      </c>
      <c r="L249" s="499" t="s">
        <v>1561</v>
      </c>
      <c r="M249" s="166" t="str">
        <f>'Данные по ТП'!C135</f>
        <v>ТМ-630/10</v>
      </c>
      <c r="N249" s="126" t="s">
        <v>1352</v>
      </c>
      <c r="O249" s="125" t="s">
        <v>5</v>
      </c>
      <c r="P249" s="127">
        <f>'Данные по ТП'!F136</f>
        <v>58582</v>
      </c>
    </row>
    <row r="250" spans="1:17" ht="19.5" thickBot="1" x14ac:dyDescent="0.25">
      <c r="A250" s="800"/>
      <c r="B250" s="888"/>
      <c r="C250" s="401">
        <v>9</v>
      </c>
      <c r="D250" s="191" t="s">
        <v>541</v>
      </c>
      <c r="E250" s="424"/>
      <c r="F250" s="686">
        <f>((O250*1.73*220*0.9)/1000)+((N250*1.73*220*0.9)/1000)+((M250*1.73*220*0.9)/1000)</f>
        <v>0</v>
      </c>
      <c r="G250" s="822">
        <v>236</v>
      </c>
      <c r="H250" s="822">
        <v>230</v>
      </c>
      <c r="I250" s="822">
        <v>234</v>
      </c>
      <c r="J250" s="822">
        <v>399</v>
      </c>
      <c r="K250" s="822">
        <v>399</v>
      </c>
      <c r="L250" s="822">
        <v>400</v>
      </c>
      <c r="M250" s="202">
        <v>0</v>
      </c>
      <c r="N250" s="202">
        <v>0</v>
      </c>
      <c r="O250" s="202">
        <v>0</v>
      </c>
      <c r="P250" s="202">
        <v>0</v>
      </c>
    </row>
    <row r="251" spans="1:17" ht="19.5" thickBot="1" x14ac:dyDescent="0.25">
      <c r="A251" s="800"/>
      <c r="B251" s="888"/>
      <c r="C251" s="401">
        <v>10</v>
      </c>
      <c r="D251" s="191" t="s">
        <v>542</v>
      </c>
      <c r="E251" s="424"/>
      <c r="F251" s="686">
        <f t="shared" ref="F251:F256" si="32">((O251*1.73*220*0.9)/1000)+((N251*1.73*220*0.9)/1000)+((M251*1.73*220*0.9)/1000)</f>
        <v>41.447339999999997</v>
      </c>
      <c r="G251" s="823"/>
      <c r="H251" s="823"/>
      <c r="I251" s="823"/>
      <c r="J251" s="823"/>
      <c r="K251" s="823"/>
      <c r="L251" s="823"/>
      <c r="M251" s="202">
        <v>49</v>
      </c>
      <c r="N251" s="202">
        <v>21</v>
      </c>
      <c r="O251" s="202">
        <v>51</v>
      </c>
      <c r="P251" s="202">
        <v>19</v>
      </c>
    </row>
    <row r="252" spans="1:17" ht="19.5" thickBot="1" x14ac:dyDescent="0.25">
      <c r="A252" s="800"/>
      <c r="B252" s="888"/>
      <c r="C252" s="401">
        <v>11</v>
      </c>
      <c r="D252" s="191" t="s">
        <v>543</v>
      </c>
      <c r="E252" s="424"/>
      <c r="F252" s="686">
        <f t="shared" si="32"/>
        <v>0</v>
      </c>
      <c r="G252" s="686"/>
      <c r="H252" s="686"/>
      <c r="I252" s="686"/>
      <c r="J252" s="686"/>
      <c r="K252" s="686"/>
      <c r="L252" s="686"/>
      <c r="M252" s="202">
        <v>0</v>
      </c>
      <c r="N252" s="202">
        <v>0</v>
      </c>
      <c r="O252" s="202">
        <v>0</v>
      </c>
      <c r="P252" s="202">
        <v>0</v>
      </c>
    </row>
    <row r="253" spans="1:17" ht="19.5" thickBot="1" x14ac:dyDescent="0.25">
      <c r="A253" s="800"/>
      <c r="B253" s="888"/>
      <c r="C253" s="401">
        <v>13</v>
      </c>
      <c r="D253" s="191" t="s">
        <v>544</v>
      </c>
      <c r="E253" s="424"/>
      <c r="F253" s="686">
        <f t="shared" si="32"/>
        <v>43.502580000000009</v>
      </c>
      <c r="G253" s="686"/>
      <c r="H253" s="686"/>
      <c r="I253" s="686"/>
      <c r="J253" s="686"/>
      <c r="K253" s="686"/>
      <c r="L253" s="686"/>
      <c r="M253" s="202">
        <v>54</v>
      </c>
      <c r="N253" s="202">
        <v>35</v>
      </c>
      <c r="O253" s="202">
        <v>38</v>
      </c>
      <c r="P253" s="202">
        <v>11</v>
      </c>
    </row>
    <row r="254" spans="1:17" ht="19.5" thickBot="1" x14ac:dyDescent="0.25">
      <c r="A254" s="800"/>
      <c r="B254" s="888"/>
      <c r="C254" s="401">
        <v>14</v>
      </c>
      <c r="D254" s="191" t="s">
        <v>545</v>
      </c>
      <c r="E254" s="424"/>
      <c r="F254" s="686">
        <f t="shared" si="32"/>
        <v>62.342280000000002</v>
      </c>
      <c r="G254" s="686"/>
      <c r="H254" s="686"/>
      <c r="I254" s="686"/>
      <c r="J254" s="686"/>
      <c r="K254" s="686"/>
      <c r="L254" s="686"/>
      <c r="M254" s="202">
        <v>78</v>
      </c>
      <c r="N254" s="202">
        <v>71</v>
      </c>
      <c r="O254" s="202">
        <v>33</v>
      </c>
      <c r="P254" s="202">
        <v>22</v>
      </c>
    </row>
    <row r="255" spans="1:17" ht="19.5" thickBot="1" x14ac:dyDescent="0.25">
      <c r="A255" s="800"/>
      <c r="B255" s="888"/>
      <c r="C255" s="401">
        <v>15</v>
      </c>
      <c r="D255" s="191" t="s">
        <v>546</v>
      </c>
      <c r="E255" s="424"/>
      <c r="F255" s="686">
        <f t="shared" si="32"/>
        <v>10.618740000000001</v>
      </c>
      <c r="G255" s="686"/>
      <c r="H255" s="686"/>
      <c r="I255" s="686"/>
      <c r="J255" s="686"/>
      <c r="K255" s="686"/>
      <c r="L255" s="686"/>
      <c r="M255" s="202">
        <v>5</v>
      </c>
      <c r="N255" s="202">
        <v>6</v>
      </c>
      <c r="O255" s="202">
        <v>20</v>
      </c>
      <c r="P255" s="202">
        <v>6</v>
      </c>
    </row>
    <row r="256" spans="1:17" ht="19.5" thickBot="1" x14ac:dyDescent="0.25">
      <c r="A256" s="800"/>
      <c r="B256" s="888"/>
      <c r="C256" s="401">
        <v>16</v>
      </c>
      <c r="D256" s="191" t="s">
        <v>547</v>
      </c>
      <c r="E256" s="424"/>
      <c r="F256" s="686">
        <f t="shared" si="32"/>
        <v>0</v>
      </c>
      <c r="G256" s="686"/>
      <c r="H256" s="686"/>
      <c r="I256" s="686"/>
      <c r="J256" s="686"/>
      <c r="K256" s="686"/>
      <c r="L256" s="686"/>
      <c r="M256" s="202">
        <v>0</v>
      </c>
      <c r="N256" s="202">
        <v>0</v>
      </c>
      <c r="O256" s="202">
        <v>0</v>
      </c>
      <c r="P256" s="202">
        <v>0</v>
      </c>
    </row>
    <row r="257" spans="1:17" ht="19.5" thickBot="1" x14ac:dyDescent="0.25">
      <c r="A257" s="800"/>
      <c r="B257" s="888"/>
      <c r="C257" s="401"/>
      <c r="D257" s="191"/>
      <c r="E257" s="424"/>
      <c r="F257" s="424"/>
      <c r="G257" s="424"/>
      <c r="H257" s="424"/>
      <c r="I257" s="424"/>
      <c r="J257" s="424"/>
      <c r="K257" s="424"/>
      <c r="L257" s="424"/>
      <c r="M257" s="361"/>
      <c r="N257" s="361"/>
      <c r="O257" s="361"/>
      <c r="P257" s="361"/>
    </row>
    <row r="258" spans="1:17" ht="19.5" thickBot="1" x14ac:dyDescent="0.25">
      <c r="A258" s="800"/>
      <c r="B258" s="888"/>
      <c r="C258" s="401"/>
      <c r="D258" s="191"/>
      <c r="E258" s="424"/>
      <c r="F258" s="424"/>
      <c r="G258" s="424"/>
      <c r="H258" s="424"/>
      <c r="I258" s="424"/>
      <c r="J258" s="424"/>
      <c r="K258" s="424"/>
      <c r="L258" s="424"/>
      <c r="M258" s="361"/>
      <c r="N258" s="361"/>
      <c r="O258" s="361"/>
      <c r="P258" s="361"/>
    </row>
    <row r="259" spans="1:17" ht="19.5" thickBot="1" x14ac:dyDescent="0.25">
      <c r="A259" s="800"/>
      <c r="B259" s="888"/>
      <c r="C259" s="401"/>
      <c r="D259" s="3" t="s">
        <v>1313</v>
      </c>
      <c r="E259" s="393"/>
      <c r="F259" s="393"/>
      <c r="G259" s="393"/>
      <c r="H259" s="393"/>
      <c r="I259" s="393"/>
      <c r="J259" s="393"/>
      <c r="K259" s="393"/>
      <c r="L259" s="393"/>
      <c r="M259" s="11">
        <f>SUM(M250:M256)</f>
        <v>186</v>
      </c>
      <c r="N259" s="11">
        <f>SUM(N250:N256)</f>
        <v>133</v>
      </c>
      <c r="O259" s="11">
        <f>SUM(O250:O256)</f>
        <v>142</v>
      </c>
      <c r="P259" s="11">
        <f>SUM(P250:P256)</f>
        <v>58</v>
      </c>
    </row>
    <row r="260" spans="1:17" ht="19.5" thickBot="1" x14ac:dyDescent="0.25">
      <c r="A260" s="800"/>
      <c r="B260" s="888"/>
      <c r="C260" s="401"/>
      <c r="D260" s="3" t="s">
        <v>1315</v>
      </c>
      <c r="E260" s="393"/>
      <c r="F260" s="393"/>
      <c r="G260" s="393"/>
      <c r="H260" s="393"/>
      <c r="I260" s="393"/>
      <c r="J260" s="393"/>
      <c r="K260" s="393"/>
      <c r="L260" s="393"/>
      <c r="M260" s="135">
        <f t="shared" ref="M260:O260" si="33">(M259*1.73*220*0.9)/1000</f>
        <v>63.712439999999994</v>
      </c>
      <c r="N260" s="135">
        <f t="shared" si="33"/>
        <v>45.557820000000007</v>
      </c>
      <c r="O260" s="135">
        <f t="shared" si="33"/>
        <v>48.640680000000003</v>
      </c>
      <c r="P260" s="136"/>
      <c r="Q260" s="168"/>
    </row>
    <row r="261" spans="1:17" ht="18.75" thickBot="1" x14ac:dyDescent="0.25">
      <c r="A261" s="800"/>
      <c r="B261" s="888"/>
      <c r="C261" s="401"/>
      <c r="D261" s="3" t="s">
        <v>1317</v>
      </c>
      <c r="E261" s="394"/>
      <c r="F261" s="394"/>
      <c r="G261" s="394"/>
      <c r="H261" s="394"/>
      <c r="I261" s="394"/>
      <c r="J261" s="394"/>
      <c r="K261" s="394"/>
      <c r="L261" s="394"/>
      <c r="M261" s="788">
        <f>(M260+N260+O260)</f>
        <v>157.91094000000001</v>
      </c>
      <c r="N261" s="789"/>
      <c r="O261" s="789"/>
      <c r="P261" s="790"/>
    </row>
    <row r="262" spans="1:17" ht="19.5" thickBot="1" x14ac:dyDescent="0.25">
      <c r="A262" s="801"/>
      <c r="B262" s="889"/>
      <c r="C262" s="438"/>
      <c r="D262" s="37" t="s">
        <v>59</v>
      </c>
      <c r="E262" s="407"/>
      <c r="F262" s="407"/>
      <c r="G262" s="407"/>
      <c r="H262" s="407"/>
      <c r="I262" s="407"/>
      <c r="J262" s="407"/>
      <c r="K262" s="407"/>
      <c r="L262" s="407"/>
      <c r="M262" s="67">
        <f>M259+M245</f>
        <v>250</v>
      </c>
      <c r="N262" s="67">
        <f>N259+N245</f>
        <v>208</v>
      </c>
      <c r="O262" s="67">
        <f>O259+O245</f>
        <v>186</v>
      </c>
      <c r="P262" s="67">
        <f>P259+P245</f>
        <v>84</v>
      </c>
    </row>
    <row r="263" spans="1:17" ht="36" customHeight="1" thickBot="1" x14ac:dyDescent="0.25">
      <c r="A263" s="637"/>
      <c r="B263" s="637"/>
      <c r="C263" s="637"/>
      <c r="D263" s="629" t="str">
        <f>HYPERLINK("#Оглавление!h12","&lt;&lt;&lt;&lt;&lt;")</f>
        <v>&lt;&lt;&lt;&lt;&lt;</v>
      </c>
      <c r="E263" s="637"/>
      <c r="F263" s="637"/>
      <c r="G263" s="637"/>
      <c r="H263" s="637"/>
      <c r="I263" s="637"/>
      <c r="J263" s="637"/>
      <c r="K263" s="637"/>
      <c r="L263" s="637"/>
      <c r="M263" s="637"/>
      <c r="N263" s="637"/>
      <c r="O263" s="637"/>
      <c r="P263" s="637"/>
    </row>
    <row r="264" spans="1:17" ht="42" customHeight="1" thickBot="1" x14ac:dyDescent="0.25">
      <c r="A264" s="193">
        <v>43939</v>
      </c>
      <c r="B264" s="57"/>
      <c r="C264" s="387" t="s">
        <v>1436</v>
      </c>
      <c r="D264" s="182" t="s">
        <v>1351</v>
      </c>
      <c r="E264" s="390" t="s">
        <v>1435</v>
      </c>
      <c r="F264" s="499" t="s">
        <v>1511</v>
      </c>
      <c r="G264" s="499" t="s">
        <v>1557</v>
      </c>
      <c r="H264" s="720" t="s">
        <v>1558</v>
      </c>
      <c r="I264" s="499" t="s">
        <v>1559</v>
      </c>
      <c r="J264" s="720" t="s">
        <v>1446</v>
      </c>
      <c r="K264" s="499" t="s">
        <v>1560</v>
      </c>
      <c r="L264" s="499" t="s">
        <v>1561</v>
      </c>
      <c r="M264" s="166" t="str">
        <f>'Данные по ТП'!C137</f>
        <v>ТМ-630/10</v>
      </c>
      <c r="N264" s="126" t="s">
        <v>1352</v>
      </c>
      <c r="O264" s="125" t="s">
        <v>5</v>
      </c>
      <c r="P264" s="127">
        <f>'Данные по ТП'!F137</f>
        <v>56203</v>
      </c>
    </row>
    <row r="265" spans="1:17" ht="19.5" thickBot="1" x14ac:dyDescent="0.25">
      <c r="A265" s="794" t="s">
        <v>1610</v>
      </c>
      <c r="B265" s="887" t="s">
        <v>595</v>
      </c>
      <c r="C265" s="401">
        <v>1</v>
      </c>
      <c r="D265" s="191" t="s">
        <v>1048</v>
      </c>
      <c r="E265" s="424"/>
      <c r="F265" s="686">
        <f>((O265*1.73*220*0.9)/1000)+((N265*1.73*220*0.9)/1000)+((M265*1.73*220*0.9)/1000)</f>
        <v>0</v>
      </c>
      <c r="G265" s="822"/>
      <c r="H265" s="822"/>
      <c r="I265" s="822"/>
      <c r="J265" s="822"/>
      <c r="K265" s="822"/>
      <c r="L265" s="822"/>
      <c r="M265" s="202"/>
      <c r="N265" s="202"/>
      <c r="O265" s="202"/>
      <c r="P265" s="202"/>
    </row>
    <row r="266" spans="1:17" ht="19.5" thickBot="1" x14ac:dyDescent="0.25">
      <c r="A266" s="800"/>
      <c r="B266" s="888"/>
      <c r="C266" s="401">
        <v>2</v>
      </c>
      <c r="D266" s="191" t="s">
        <v>548</v>
      </c>
      <c r="E266" s="424"/>
      <c r="F266" s="686">
        <f t="shared" ref="F266:F272" si="34">((O266*1.73*220*0.9)/1000)+((N266*1.73*220*0.9)/1000)+((M266*1.73*220*0.9)/1000)</f>
        <v>0</v>
      </c>
      <c r="G266" s="823"/>
      <c r="H266" s="823"/>
      <c r="I266" s="823"/>
      <c r="J266" s="823"/>
      <c r="K266" s="823"/>
      <c r="L266" s="823"/>
      <c r="M266" s="202"/>
      <c r="N266" s="202"/>
      <c r="O266" s="202"/>
      <c r="P266" s="202"/>
    </row>
    <row r="267" spans="1:17" ht="19.5" thickBot="1" x14ac:dyDescent="0.25">
      <c r="A267" s="800"/>
      <c r="B267" s="888"/>
      <c r="C267" s="401">
        <v>3</v>
      </c>
      <c r="D267" s="191" t="s">
        <v>549</v>
      </c>
      <c r="E267" s="424"/>
      <c r="F267" s="686">
        <f t="shared" si="34"/>
        <v>0</v>
      </c>
      <c r="G267" s="686"/>
      <c r="H267" s="686"/>
      <c r="I267" s="686"/>
      <c r="J267" s="686"/>
      <c r="K267" s="686"/>
      <c r="L267" s="686"/>
      <c r="M267" s="202"/>
      <c r="N267" s="202"/>
      <c r="O267" s="202"/>
      <c r="P267" s="202"/>
    </row>
    <row r="268" spans="1:17" ht="19.5" thickBot="1" x14ac:dyDescent="0.25">
      <c r="A268" s="800"/>
      <c r="B268" s="888"/>
      <c r="C268" s="401">
        <v>4</v>
      </c>
      <c r="D268" s="191" t="s">
        <v>550</v>
      </c>
      <c r="E268" s="424"/>
      <c r="F268" s="686">
        <f t="shared" si="34"/>
        <v>0</v>
      </c>
      <c r="G268" s="686"/>
      <c r="H268" s="686"/>
      <c r="I268" s="686"/>
      <c r="J268" s="686"/>
      <c r="K268" s="686"/>
      <c r="L268" s="686"/>
      <c r="M268" s="202"/>
      <c r="N268" s="202"/>
      <c r="O268" s="202"/>
      <c r="P268" s="202"/>
    </row>
    <row r="269" spans="1:17" ht="19.5" thickBot="1" x14ac:dyDescent="0.25">
      <c r="A269" s="800"/>
      <c r="B269" s="888"/>
      <c r="C269" s="401">
        <v>5</v>
      </c>
      <c r="D269" s="191" t="s">
        <v>551</v>
      </c>
      <c r="E269" s="424"/>
      <c r="F269" s="686">
        <f t="shared" si="34"/>
        <v>0</v>
      </c>
      <c r="G269" s="686"/>
      <c r="H269" s="686"/>
      <c r="I269" s="686"/>
      <c r="J269" s="686"/>
      <c r="K269" s="686"/>
      <c r="L269" s="686"/>
      <c r="M269" s="202"/>
      <c r="N269" s="202"/>
      <c r="O269" s="202"/>
      <c r="P269" s="202"/>
    </row>
    <row r="270" spans="1:17" ht="19.5" thickBot="1" x14ac:dyDescent="0.25">
      <c r="A270" s="800"/>
      <c r="B270" s="888"/>
      <c r="C270" s="401">
        <v>6</v>
      </c>
      <c r="D270" s="191" t="s">
        <v>552</v>
      </c>
      <c r="E270" s="424"/>
      <c r="F270" s="686">
        <f t="shared" si="34"/>
        <v>0</v>
      </c>
      <c r="G270" s="686"/>
      <c r="H270" s="686"/>
      <c r="I270" s="686"/>
      <c r="J270" s="686"/>
      <c r="K270" s="686"/>
      <c r="L270" s="686"/>
      <c r="M270" s="202"/>
      <c r="N270" s="202"/>
      <c r="O270" s="202"/>
      <c r="P270" s="202"/>
    </row>
    <row r="271" spans="1:17" ht="19.5" thickBot="1" x14ac:dyDescent="0.25">
      <c r="A271" s="800"/>
      <c r="B271" s="888"/>
      <c r="C271" s="401">
        <v>7</v>
      </c>
      <c r="D271" s="191" t="s">
        <v>553</v>
      </c>
      <c r="E271" s="424"/>
      <c r="F271" s="686">
        <f t="shared" si="34"/>
        <v>0</v>
      </c>
      <c r="G271" s="686"/>
      <c r="H271" s="686"/>
      <c r="I271" s="686"/>
      <c r="J271" s="686"/>
      <c r="K271" s="686"/>
      <c r="L271" s="686"/>
      <c r="M271" s="202"/>
      <c r="N271" s="202"/>
      <c r="O271" s="202"/>
      <c r="P271" s="202"/>
    </row>
    <row r="272" spans="1:17" ht="19.5" thickBot="1" x14ac:dyDescent="0.25">
      <c r="A272" s="800"/>
      <c r="B272" s="888"/>
      <c r="C272" s="401">
        <v>8</v>
      </c>
      <c r="D272" s="191" t="s">
        <v>554</v>
      </c>
      <c r="E272" s="424"/>
      <c r="F272" s="686">
        <f t="shared" si="34"/>
        <v>0</v>
      </c>
      <c r="G272" s="686"/>
      <c r="H272" s="686"/>
      <c r="I272" s="686"/>
      <c r="J272" s="686"/>
      <c r="K272" s="686"/>
      <c r="L272" s="686"/>
      <c r="M272" s="202"/>
      <c r="N272" s="202"/>
      <c r="O272" s="202"/>
      <c r="P272" s="202"/>
    </row>
    <row r="273" spans="1:17" ht="19.5" thickBot="1" x14ac:dyDescent="0.25">
      <c r="A273" s="800"/>
      <c r="B273" s="888"/>
      <c r="C273" s="401"/>
      <c r="D273" s="191"/>
      <c r="E273" s="424"/>
      <c r="F273" s="424"/>
      <c r="G273" s="424"/>
      <c r="H273" s="424"/>
      <c r="I273" s="424"/>
      <c r="J273" s="424"/>
      <c r="K273" s="424"/>
      <c r="L273" s="424"/>
      <c r="M273" s="361"/>
      <c r="N273" s="361"/>
      <c r="O273" s="361"/>
      <c r="P273" s="361"/>
    </row>
    <row r="274" spans="1:17" ht="19.5" thickBot="1" x14ac:dyDescent="0.25">
      <c r="A274" s="800"/>
      <c r="B274" s="888"/>
      <c r="C274" s="401"/>
      <c r="D274" s="191"/>
      <c r="E274" s="424"/>
      <c r="F274" s="424"/>
      <c r="G274" s="424"/>
      <c r="H274" s="424"/>
      <c r="I274" s="424"/>
      <c r="J274" s="424"/>
      <c r="K274" s="424"/>
      <c r="L274" s="424"/>
      <c r="M274" s="361"/>
      <c r="N274" s="361"/>
      <c r="O274" s="361"/>
      <c r="P274" s="361"/>
    </row>
    <row r="275" spans="1:17" ht="19.5" thickBot="1" x14ac:dyDescent="0.25">
      <c r="A275" s="800"/>
      <c r="B275" s="888"/>
      <c r="C275" s="401"/>
      <c r="D275" s="3" t="s">
        <v>1314</v>
      </c>
      <c r="E275" s="393"/>
      <c r="F275" s="393"/>
      <c r="G275" s="393"/>
      <c r="H275" s="393"/>
      <c r="I275" s="393"/>
      <c r="J275" s="393"/>
      <c r="K275" s="393"/>
      <c r="L275" s="393"/>
      <c r="M275" s="11">
        <f>SUM(M266:M272)</f>
        <v>0</v>
      </c>
      <c r="N275" s="11">
        <f>SUM(N266:N272)</f>
        <v>0</v>
      </c>
      <c r="O275" s="11">
        <f>SUM(O266:O272)</f>
        <v>0</v>
      </c>
      <c r="P275" s="11">
        <f>SUM(P266:P272)</f>
        <v>0</v>
      </c>
    </row>
    <row r="276" spans="1:17" ht="19.5" thickBot="1" x14ac:dyDescent="0.25">
      <c r="A276" s="800"/>
      <c r="B276" s="888"/>
      <c r="C276" s="401"/>
      <c r="D276" s="3" t="s">
        <v>1315</v>
      </c>
      <c r="E276" s="393"/>
      <c r="F276" s="393"/>
      <c r="G276" s="393"/>
      <c r="H276" s="393"/>
      <c r="I276" s="393"/>
      <c r="J276" s="393"/>
      <c r="K276" s="393"/>
      <c r="L276" s="393"/>
      <c r="M276" s="135">
        <f t="shared" ref="M276:O276" si="35">(M275*1.73*220*0.9)/1000</f>
        <v>0</v>
      </c>
      <c r="N276" s="135">
        <f t="shared" si="35"/>
        <v>0</v>
      </c>
      <c r="O276" s="135">
        <f t="shared" si="35"/>
        <v>0</v>
      </c>
      <c r="P276" s="136"/>
      <c r="Q276" s="168"/>
    </row>
    <row r="277" spans="1:17" ht="18.75" thickBot="1" x14ac:dyDescent="0.25">
      <c r="A277" s="800"/>
      <c r="B277" s="888"/>
      <c r="C277" s="401"/>
      <c r="D277" s="3" t="s">
        <v>1316</v>
      </c>
      <c r="E277" s="394"/>
      <c r="F277" s="394"/>
      <c r="G277" s="394"/>
      <c r="H277" s="394"/>
      <c r="I277" s="394"/>
      <c r="J277" s="394"/>
      <c r="K277" s="394"/>
      <c r="L277" s="394"/>
      <c r="M277" s="788">
        <f>(M276+N276+O276)</f>
        <v>0</v>
      </c>
      <c r="N277" s="789"/>
      <c r="O277" s="789"/>
      <c r="P277" s="790"/>
    </row>
    <row r="278" spans="1:17" ht="19.5" thickBot="1" x14ac:dyDescent="0.25">
      <c r="A278" s="800"/>
      <c r="B278" s="888"/>
      <c r="C278" s="404"/>
      <c r="D278" s="830"/>
      <c r="E278" s="831"/>
      <c r="F278" s="831"/>
      <c r="G278" s="831"/>
      <c r="H278" s="831"/>
      <c r="I278" s="831"/>
      <c r="J278" s="831"/>
      <c r="K278" s="831"/>
      <c r="L278" s="831"/>
      <c r="M278" s="831"/>
      <c r="N278" s="831"/>
      <c r="O278" s="831"/>
      <c r="P278" s="832"/>
    </row>
    <row r="279" spans="1:17" ht="39" customHeight="1" thickBot="1" x14ac:dyDescent="0.25">
      <c r="A279" s="800"/>
      <c r="B279" s="888"/>
      <c r="C279" s="387" t="s">
        <v>1436</v>
      </c>
      <c r="D279" s="182" t="s">
        <v>1327</v>
      </c>
      <c r="E279" s="390" t="s">
        <v>1435</v>
      </c>
      <c r="F279" s="499" t="s">
        <v>1511</v>
      </c>
      <c r="G279" s="499" t="s">
        <v>1557</v>
      </c>
      <c r="H279" s="720" t="s">
        <v>1558</v>
      </c>
      <c r="I279" s="499" t="s">
        <v>1559</v>
      </c>
      <c r="J279" s="720" t="s">
        <v>1446</v>
      </c>
      <c r="K279" s="499" t="s">
        <v>1560</v>
      </c>
      <c r="L279" s="499" t="s">
        <v>1561</v>
      </c>
      <c r="M279" s="166" t="str">
        <f>'Данные по ТП'!C138</f>
        <v>ТМ-630/10</v>
      </c>
      <c r="N279" s="126" t="s">
        <v>1352</v>
      </c>
      <c r="O279" s="125" t="s">
        <v>5</v>
      </c>
      <c r="P279" s="127">
        <f>'Данные по ТП'!F138</f>
        <v>18711</v>
      </c>
    </row>
    <row r="280" spans="1:17" ht="19.5" thickBot="1" x14ac:dyDescent="0.25">
      <c r="A280" s="800"/>
      <c r="B280" s="888"/>
      <c r="C280" s="401">
        <v>10</v>
      </c>
      <c r="D280" s="191" t="s">
        <v>555</v>
      </c>
      <c r="E280" s="424"/>
      <c r="F280" s="686">
        <f>((O280*1.73*220*0.9)/1000)+((N280*1.73*220*0.9)/1000)+((M280*1.73*220*0.9)/1000)</f>
        <v>0</v>
      </c>
      <c r="G280" s="822"/>
      <c r="H280" s="822"/>
      <c r="I280" s="822"/>
      <c r="J280" s="822"/>
      <c r="K280" s="822"/>
      <c r="L280" s="822"/>
      <c r="M280" s="202"/>
      <c r="N280" s="202"/>
      <c r="O280" s="202"/>
      <c r="P280" s="202"/>
    </row>
    <row r="281" spans="1:17" ht="19.5" thickBot="1" x14ac:dyDescent="0.25">
      <c r="A281" s="800"/>
      <c r="B281" s="888"/>
      <c r="C281" s="401">
        <v>12</v>
      </c>
      <c r="D281" s="191" t="s">
        <v>556</v>
      </c>
      <c r="E281" s="424"/>
      <c r="F281" s="686">
        <f t="shared" ref="F281:F284" si="36">((O281*1.73*220*0.9)/1000)+((N281*1.73*220*0.9)/1000)+((M281*1.73*220*0.9)/1000)</f>
        <v>0</v>
      </c>
      <c r="G281" s="823"/>
      <c r="H281" s="823"/>
      <c r="I281" s="823"/>
      <c r="J281" s="823"/>
      <c r="K281" s="823"/>
      <c r="L281" s="823"/>
      <c r="M281" s="202"/>
      <c r="N281" s="202"/>
      <c r="O281" s="202"/>
      <c r="P281" s="202"/>
    </row>
    <row r="282" spans="1:17" ht="19.5" thickBot="1" x14ac:dyDescent="0.25">
      <c r="A282" s="800"/>
      <c r="B282" s="888"/>
      <c r="C282" s="401">
        <v>14</v>
      </c>
      <c r="D282" s="191" t="s">
        <v>557</v>
      </c>
      <c r="E282" s="424"/>
      <c r="F282" s="686">
        <f t="shared" si="36"/>
        <v>0</v>
      </c>
      <c r="G282" s="686"/>
      <c r="H282" s="686"/>
      <c r="I282" s="686"/>
      <c r="J282" s="686"/>
      <c r="K282" s="686"/>
      <c r="L282" s="686"/>
      <c r="M282" s="202"/>
      <c r="N282" s="202"/>
      <c r="O282" s="202"/>
      <c r="P282" s="202"/>
    </row>
    <row r="283" spans="1:17" ht="19.5" thickBot="1" x14ac:dyDescent="0.25">
      <c r="A283" s="800"/>
      <c r="B283" s="888"/>
      <c r="C283" s="401">
        <v>15</v>
      </c>
      <c r="D283" s="191" t="s">
        <v>558</v>
      </c>
      <c r="E283" s="424"/>
      <c r="F283" s="686">
        <f t="shared" si="36"/>
        <v>0</v>
      </c>
      <c r="G283" s="686"/>
      <c r="H283" s="686"/>
      <c r="I283" s="686"/>
      <c r="J283" s="686"/>
      <c r="K283" s="686"/>
      <c r="L283" s="686"/>
      <c r="M283" s="202"/>
      <c r="N283" s="202"/>
      <c r="O283" s="202"/>
      <c r="P283" s="202"/>
    </row>
    <row r="284" spans="1:17" ht="19.5" thickBot="1" x14ac:dyDescent="0.25">
      <c r="A284" s="800"/>
      <c r="B284" s="888"/>
      <c r="C284" s="401"/>
      <c r="D284" s="191"/>
      <c r="E284" s="424"/>
      <c r="F284" s="686">
        <f t="shared" si="36"/>
        <v>0</v>
      </c>
      <c r="G284" s="686"/>
      <c r="H284" s="686"/>
      <c r="I284" s="686"/>
      <c r="J284" s="686"/>
      <c r="K284" s="686"/>
      <c r="L284" s="686"/>
      <c r="M284" s="361"/>
      <c r="N284" s="361"/>
      <c r="O284" s="361"/>
      <c r="P284" s="361"/>
    </row>
    <row r="285" spans="1:17" ht="19.5" thickBot="1" x14ac:dyDescent="0.25">
      <c r="A285" s="800"/>
      <c r="B285" s="888"/>
      <c r="C285" s="401"/>
      <c r="D285" s="191"/>
      <c r="E285" s="424"/>
      <c r="F285" s="424"/>
      <c r="G285" s="424"/>
      <c r="H285" s="424"/>
      <c r="I285" s="424"/>
      <c r="J285" s="424"/>
      <c r="K285" s="424"/>
      <c r="L285" s="424"/>
      <c r="M285" s="361"/>
      <c r="N285" s="361"/>
      <c r="O285" s="361"/>
      <c r="P285" s="361"/>
    </row>
    <row r="286" spans="1:17" ht="19.5" thickBot="1" x14ac:dyDescent="0.25">
      <c r="A286" s="800"/>
      <c r="B286" s="888"/>
      <c r="C286" s="401"/>
      <c r="D286" s="3" t="s">
        <v>1313</v>
      </c>
      <c r="E286" s="393"/>
      <c r="F286" s="393"/>
      <c r="G286" s="393"/>
      <c r="H286" s="393"/>
      <c r="I286" s="393"/>
      <c r="J286" s="393"/>
      <c r="K286" s="393"/>
      <c r="L286" s="393"/>
      <c r="M286" s="11">
        <f>SUM(M280:M283)</f>
        <v>0</v>
      </c>
      <c r="N286" s="11">
        <f>SUM(N280:N283)</f>
        <v>0</v>
      </c>
      <c r="O286" s="11">
        <f>SUM(O280:O283)</f>
        <v>0</v>
      </c>
      <c r="P286" s="11">
        <f>SUM(P280:P283)</f>
        <v>0</v>
      </c>
    </row>
    <row r="287" spans="1:17" ht="19.5" thickBot="1" x14ac:dyDescent="0.25">
      <c r="A287" s="800"/>
      <c r="B287" s="888"/>
      <c r="C287" s="401"/>
      <c r="D287" s="3" t="s">
        <v>1315</v>
      </c>
      <c r="E287" s="393"/>
      <c r="F287" s="393"/>
      <c r="G287" s="393"/>
      <c r="H287" s="393"/>
      <c r="I287" s="393"/>
      <c r="J287" s="393"/>
      <c r="K287" s="393"/>
      <c r="L287" s="393"/>
      <c r="M287" s="135">
        <f t="shared" ref="M287:O287" si="37">(M286*1.73*220*0.9)/1000</f>
        <v>0</v>
      </c>
      <c r="N287" s="135">
        <f t="shared" si="37"/>
        <v>0</v>
      </c>
      <c r="O287" s="135">
        <f t="shared" si="37"/>
        <v>0</v>
      </c>
      <c r="P287" s="136"/>
      <c r="Q287" s="168"/>
    </row>
    <row r="288" spans="1:17" ht="18.75" thickBot="1" x14ac:dyDescent="0.25">
      <c r="A288" s="800"/>
      <c r="B288" s="888"/>
      <c r="C288" s="401"/>
      <c r="D288" s="3" t="s">
        <v>1317</v>
      </c>
      <c r="E288" s="394"/>
      <c r="F288" s="394"/>
      <c r="G288" s="394"/>
      <c r="H288" s="394"/>
      <c r="I288" s="394"/>
      <c r="J288" s="394"/>
      <c r="K288" s="394"/>
      <c r="L288" s="394"/>
      <c r="M288" s="788">
        <f>(M287+N287+O287)</f>
        <v>0</v>
      </c>
      <c r="N288" s="789"/>
      <c r="O288" s="789"/>
      <c r="P288" s="790"/>
    </row>
    <row r="289" spans="1:17" ht="19.5" thickBot="1" x14ac:dyDescent="0.25">
      <c r="A289" s="801"/>
      <c r="B289" s="889"/>
      <c r="C289" s="438"/>
      <c r="D289" s="37" t="s">
        <v>59</v>
      </c>
      <c r="E289" s="407"/>
      <c r="F289" s="407"/>
      <c r="G289" s="407"/>
      <c r="H289" s="407"/>
      <c r="I289" s="407"/>
      <c r="J289" s="407"/>
      <c r="K289" s="407"/>
      <c r="L289" s="407"/>
      <c r="M289" s="67">
        <f>M286+M275</f>
        <v>0</v>
      </c>
      <c r="N289" s="67">
        <f>N286+N275</f>
        <v>0</v>
      </c>
      <c r="O289" s="67">
        <f>O286+O275</f>
        <v>0</v>
      </c>
      <c r="P289" s="67">
        <f>P286+P275</f>
        <v>0</v>
      </c>
    </row>
    <row r="290" spans="1:17" ht="30" customHeight="1" thickBot="1" x14ac:dyDescent="0.25">
      <c r="A290" s="637"/>
      <c r="B290" s="637"/>
      <c r="C290" s="637"/>
      <c r="D290" s="629" t="str">
        <f>HYPERLINK("#Оглавление!h12","&lt;&lt;&lt;&lt;&lt;")</f>
        <v>&lt;&lt;&lt;&lt;&lt;</v>
      </c>
      <c r="E290" s="637"/>
      <c r="F290" s="637"/>
      <c r="G290" s="637"/>
      <c r="H290" s="637"/>
      <c r="I290" s="637"/>
      <c r="J290" s="637"/>
      <c r="K290" s="637"/>
      <c r="L290" s="637"/>
      <c r="M290" s="637"/>
      <c r="N290" s="637"/>
      <c r="O290" s="637"/>
      <c r="P290" s="637"/>
    </row>
    <row r="291" spans="1:17" ht="38.25" customHeight="1" thickBot="1" x14ac:dyDescent="0.25">
      <c r="A291" s="190" t="s">
        <v>1659</v>
      </c>
      <c r="B291" s="57"/>
      <c r="C291" s="387" t="s">
        <v>1436</v>
      </c>
      <c r="D291" s="182" t="s">
        <v>1351</v>
      </c>
      <c r="E291" s="390" t="s">
        <v>1435</v>
      </c>
      <c r="F291" s="499" t="s">
        <v>1511</v>
      </c>
      <c r="G291" s="499" t="s">
        <v>1557</v>
      </c>
      <c r="H291" s="720" t="s">
        <v>1558</v>
      </c>
      <c r="I291" s="499" t="s">
        <v>1559</v>
      </c>
      <c r="J291" s="720" t="s">
        <v>1446</v>
      </c>
      <c r="K291" s="499" t="s">
        <v>1560</v>
      </c>
      <c r="L291" s="499" t="s">
        <v>1561</v>
      </c>
      <c r="M291" s="166" t="str">
        <f>'Данные по ТП'!C139</f>
        <v>ТМ-250/10</v>
      </c>
      <c r="N291" s="126" t="s">
        <v>1352</v>
      </c>
      <c r="O291" s="125" t="s">
        <v>5</v>
      </c>
      <c r="P291" s="127">
        <f>'Данные по ТП'!F139</f>
        <v>756766</v>
      </c>
    </row>
    <row r="292" spans="1:17" ht="19.5" thickBot="1" x14ac:dyDescent="0.25">
      <c r="A292" s="794" t="s">
        <v>1572</v>
      </c>
      <c r="B292" s="887" t="s">
        <v>597</v>
      </c>
      <c r="C292" s="401">
        <v>1</v>
      </c>
      <c r="D292" s="191" t="s">
        <v>1023</v>
      </c>
      <c r="E292" s="424"/>
      <c r="F292" s="686">
        <f>((O292*1.73*220*0.9)/1000)+((N292*1.73*220*0.9)/1000)+((M292*1.73*220*0.9)/1000)</f>
        <v>53.093699999999998</v>
      </c>
      <c r="G292" s="822">
        <v>226</v>
      </c>
      <c r="H292" s="822">
        <v>227</v>
      </c>
      <c r="I292" s="822">
        <v>227</v>
      </c>
      <c r="J292" s="822">
        <v>393</v>
      </c>
      <c r="K292" s="822">
        <v>391</v>
      </c>
      <c r="L292" s="822">
        <v>391</v>
      </c>
      <c r="M292" s="202">
        <v>53</v>
      </c>
      <c r="N292" s="202">
        <v>56</v>
      </c>
      <c r="O292" s="202">
        <v>46</v>
      </c>
      <c r="P292" s="202">
        <v>9</v>
      </c>
    </row>
    <row r="293" spans="1:17" ht="19.5" thickBot="1" x14ac:dyDescent="0.25">
      <c r="A293" s="800"/>
      <c r="B293" s="890"/>
      <c r="C293" s="402">
        <v>2</v>
      </c>
      <c r="D293" s="191" t="s">
        <v>1024</v>
      </c>
      <c r="E293" s="424"/>
      <c r="F293" s="686">
        <f t="shared" ref="F293:F296" si="38">((O293*1.73*220*0.9)/1000)+((N293*1.73*220*0.9)/1000)+((M293*1.73*220*0.9)/1000)</f>
        <v>0</v>
      </c>
      <c r="G293" s="823"/>
      <c r="H293" s="823"/>
      <c r="I293" s="823"/>
      <c r="J293" s="823"/>
      <c r="K293" s="823"/>
      <c r="L293" s="823"/>
      <c r="M293" s="202">
        <v>0</v>
      </c>
      <c r="N293" s="202">
        <v>0</v>
      </c>
      <c r="O293" s="202">
        <v>0</v>
      </c>
      <c r="P293" s="202">
        <v>0</v>
      </c>
      <c r="Q293" s="248"/>
    </row>
    <row r="294" spans="1:17" ht="19.5" thickBot="1" x14ac:dyDescent="0.25">
      <c r="A294" s="800"/>
      <c r="B294" s="890"/>
      <c r="C294" s="402">
        <v>4</v>
      </c>
      <c r="D294" s="191" t="s">
        <v>1022</v>
      </c>
      <c r="E294" s="424"/>
      <c r="F294" s="686">
        <f t="shared" si="38"/>
        <v>0</v>
      </c>
      <c r="G294" s="686"/>
      <c r="H294" s="686"/>
      <c r="I294" s="686"/>
      <c r="J294" s="686"/>
      <c r="K294" s="686"/>
      <c r="L294" s="686"/>
      <c r="M294" s="202">
        <v>0</v>
      </c>
      <c r="N294" s="202">
        <v>0</v>
      </c>
      <c r="O294" s="202">
        <v>0</v>
      </c>
      <c r="P294" s="202">
        <v>0</v>
      </c>
      <c r="Q294" s="248"/>
    </row>
    <row r="295" spans="1:17" ht="19.5" thickBot="1" x14ac:dyDescent="0.25">
      <c r="A295" s="800"/>
      <c r="B295" s="890"/>
      <c r="C295" s="402"/>
      <c r="D295" s="191"/>
      <c r="E295" s="424"/>
      <c r="F295" s="686">
        <f t="shared" si="38"/>
        <v>0</v>
      </c>
      <c r="G295" s="686"/>
      <c r="H295" s="686"/>
      <c r="I295" s="686"/>
      <c r="J295" s="686"/>
      <c r="K295" s="686"/>
      <c r="L295" s="686"/>
      <c r="M295" s="202"/>
      <c r="N295" s="202"/>
      <c r="O295" s="202"/>
      <c r="P295" s="202"/>
    </row>
    <row r="296" spans="1:17" ht="19.5" thickBot="1" x14ac:dyDescent="0.25">
      <c r="A296" s="800"/>
      <c r="B296" s="890"/>
      <c r="C296" s="402"/>
      <c r="D296" s="173" t="s">
        <v>1021</v>
      </c>
      <c r="E296" s="391"/>
      <c r="F296" s="686">
        <f t="shared" si="38"/>
        <v>5.1381000000000006</v>
      </c>
      <c r="G296" s="686"/>
      <c r="H296" s="686"/>
      <c r="I296" s="686"/>
      <c r="J296" s="686"/>
      <c r="K296" s="686"/>
      <c r="L296" s="686"/>
      <c r="M296" s="202">
        <v>10</v>
      </c>
      <c r="N296" s="202">
        <v>5</v>
      </c>
      <c r="O296" s="202">
        <v>0</v>
      </c>
      <c r="P296" s="202">
        <v>8</v>
      </c>
    </row>
    <row r="297" spans="1:17" ht="19.5" thickBot="1" x14ac:dyDescent="0.25">
      <c r="A297" s="800"/>
      <c r="B297" s="890"/>
      <c r="C297" s="402"/>
      <c r="D297" s="173"/>
      <c r="E297" s="391"/>
      <c r="F297" s="391"/>
      <c r="G297" s="391"/>
      <c r="H297" s="391"/>
      <c r="I297" s="391"/>
      <c r="J297" s="391"/>
      <c r="K297" s="391"/>
      <c r="L297" s="391"/>
      <c r="M297" s="361"/>
      <c r="N297" s="361"/>
      <c r="O297" s="361"/>
      <c r="P297" s="361"/>
    </row>
    <row r="298" spans="1:17" ht="19.5" thickBot="1" x14ac:dyDescent="0.25">
      <c r="A298" s="800"/>
      <c r="B298" s="890"/>
      <c r="C298" s="402"/>
      <c r="D298" s="173"/>
      <c r="E298" s="391"/>
      <c r="F298" s="391"/>
      <c r="G298" s="391"/>
      <c r="H298" s="391"/>
      <c r="I298" s="391"/>
      <c r="J298" s="391"/>
      <c r="K298" s="391"/>
      <c r="L298" s="391"/>
      <c r="M298" s="361"/>
      <c r="N298" s="361"/>
      <c r="O298" s="361"/>
      <c r="P298" s="361"/>
    </row>
    <row r="299" spans="1:17" ht="19.5" thickBot="1" x14ac:dyDescent="0.25">
      <c r="A299" s="800"/>
      <c r="B299" s="890"/>
      <c r="C299" s="402"/>
      <c r="D299" s="251" t="s">
        <v>1314</v>
      </c>
      <c r="E299" s="449"/>
      <c r="F299" s="449"/>
      <c r="G299" s="449"/>
      <c r="H299" s="449"/>
      <c r="I299" s="449"/>
      <c r="J299" s="449"/>
      <c r="K299" s="449"/>
      <c r="L299" s="449"/>
      <c r="M299" s="252">
        <f>SUM(M292:M296)</f>
        <v>63</v>
      </c>
      <c r="N299" s="252">
        <f>SUM(N292:N296)</f>
        <v>61</v>
      </c>
      <c r="O299" s="252">
        <f>SUM(O292:O296)</f>
        <v>46</v>
      </c>
      <c r="P299" s="252">
        <f>SUM(P292:P296)</f>
        <v>17</v>
      </c>
    </row>
    <row r="300" spans="1:17" ht="19.5" thickBot="1" x14ac:dyDescent="0.25">
      <c r="A300" s="800"/>
      <c r="B300" s="890"/>
      <c r="C300" s="402"/>
      <c r="D300" s="3" t="s">
        <v>1315</v>
      </c>
      <c r="E300" s="393"/>
      <c r="F300" s="393"/>
      <c r="G300" s="393"/>
      <c r="H300" s="393"/>
      <c r="I300" s="393"/>
      <c r="J300" s="393"/>
      <c r="K300" s="393"/>
      <c r="L300" s="393"/>
      <c r="M300" s="135">
        <f t="shared" ref="M300:O300" si="39">(M299*1.73*220*0.9)/1000</f>
        <v>21.580020000000001</v>
      </c>
      <c r="N300" s="135">
        <f t="shared" si="39"/>
        <v>20.894939999999998</v>
      </c>
      <c r="O300" s="135">
        <f t="shared" si="39"/>
        <v>15.756839999999999</v>
      </c>
      <c r="P300" s="136"/>
      <c r="Q300" s="168"/>
    </row>
    <row r="301" spans="1:17" ht="18.75" thickBot="1" x14ac:dyDescent="0.25">
      <c r="A301" s="800"/>
      <c r="B301" s="890"/>
      <c r="C301" s="402"/>
      <c r="D301" s="3" t="s">
        <v>1316</v>
      </c>
      <c r="E301" s="394"/>
      <c r="F301" s="394"/>
      <c r="G301" s="394"/>
      <c r="H301" s="394"/>
      <c r="I301" s="394"/>
      <c r="J301" s="394"/>
      <c r="K301" s="394"/>
      <c r="L301" s="394"/>
      <c r="M301" s="788">
        <f>(M300+N300+O300)</f>
        <v>58.231799999999993</v>
      </c>
      <c r="N301" s="789"/>
      <c r="O301" s="789"/>
      <c r="P301" s="790"/>
    </row>
    <row r="302" spans="1:17" ht="19.5" thickBot="1" x14ac:dyDescent="0.25">
      <c r="A302" s="800"/>
      <c r="B302" s="890"/>
      <c r="C302" s="403"/>
      <c r="D302" s="830"/>
      <c r="E302" s="831"/>
      <c r="F302" s="831"/>
      <c r="G302" s="831"/>
      <c r="H302" s="831"/>
      <c r="I302" s="831"/>
      <c r="J302" s="831"/>
      <c r="K302" s="831"/>
      <c r="L302" s="831"/>
      <c r="M302" s="831"/>
      <c r="N302" s="831"/>
      <c r="O302" s="831"/>
      <c r="P302" s="832"/>
    </row>
    <row r="303" spans="1:17" ht="46.5" customHeight="1" thickBot="1" x14ac:dyDescent="0.25">
      <c r="A303" s="800"/>
      <c r="B303" s="890"/>
      <c r="C303" s="387" t="s">
        <v>1436</v>
      </c>
      <c r="D303" s="182" t="s">
        <v>1327</v>
      </c>
      <c r="E303" s="390" t="s">
        <v>1435</v>
      </c>
      <c r="F303" s="499" t="s">
        <v>1511</v>
      </c>
      <c r="G303" s="499" t="s">
        <v>1557</v>
      </c>
      <c r="H303" s="720" t="s">
        <v>1558</v>
      </c>
      <c r="I303" s="499" t="s">
        <v>1559</v>
      </c>
      <c r="J303" s="720" t="s">
        <v>1446</v>
      </c>
      <c r="K303" s="499" t="s">
        <v>1560</v>
      </c>
      <c r="L303" s="499" t="s">
        <v>1561</v>
      </c>
      <c r="M303" s="166" t="str">
        <f>'Данные по ТП'!C140</f>
        <v>ТМ-250/10</v>
      </c>
      <c r="N303" s="126" t="s">
        <v>1352</v>
      </c>
      <c r="O303" s="125" t="s">
        <v>5</v>
      </c>
      <c r="P303" s="127">
        <f>'Данные по ТП'!F140</f>
        <v>1505</v>
      </c>
    </row>
    <row r="304" spans="1:17" ht="19.5" thickBot="1" x14ac:dyDescent="0.25">
      <c r="A304" s="800"/>
      <c r="B304" s="890"/>
      <c r="C304" s="402">
        <v>5</v>
      </c>
      <c r="D304" s="191" t="s">
        <v>1061</v>
      </c>
      <c r="E304" s="424"/>
      <c r="F304" s="686">
        <f>((O304*1.73*220*0.9)/1000)+((N304*1.73*220*0.9)/1000)+((M304*1.73*220*0.9)/1000)</f>
        <v>0</v>
      </c>
      <c r="G304" s="822">
        <v>227</v>
      </c>
      <c r="H304" s="822">
        <v>226</v>
      </c>
      <c r="I304" s="822">
        <v>228</v>
      </c>
      <c r="J304" s="822">
        <v>393</v>
      </c>
      <c r="K304" s="822">
        <v>393</v>
      </c>
      <c r="L304" s="822">
        <v>391</v>
      </c>
      <c r="M304" s="202">
        <v>0</v>
      </c>
      <c r="N304" s="202">
        <v>0</v>
      </c>
      <c r="O304" s="202">
        <v>0</v>
      </c>
      <c r="P304" s="202">
        <v>0</v>
      </c>
    </row>
    <row r="305" spans="1:19" ht="19.5" thickBot="1" x14ac:dyDescent="0.25">
      <c r="A305" s="800"/>
      <c r="B305" s="890"/>
      <c r="C305" s="402">
        <v>6</v>
      </c>
      <c r="D305" s="191" t="s">
        <v>596</v>
      </c>
      <c r="E305" s="424"/>
      <c r="F305" s="686">
        <f t="shared" ref="F305:F308" si="40">((O305*1.73*220*0.9)/1000)+((N305*1.73*220*0.9)/1000)+((M305*1.73*220*0.9)/1000)</f>
        <v>57.889259999999993</v>
      </c>
      <c r="G305" s="823"/>
      <c r="H305" s="823"/>
      <c r="I305" s="823"/>
      <c r="J305" s="823"/>
      <c r="K305" s="823"/>
      <c r="L305" s="823"/>
      <c r="M305" s="202">
        <v>53</v>
      </c>
      <c r="N305" s="202">
        <v>61</v>
      </c>
      <c r="O305" s="202">
        <v>55</v>
      </c>
      <c r="P305" s="202">
        <v>10</v>
      </c>
    </row>
    <row r="306" spans="1:19" ht="19.5" thickBot="1" x14ac:dyDescent="0.25">
      <c r="A306" s="800"/>
      <c r="B306" s="890"/>
      <c r="C306" s="402">
        <v>7</v>
      </c>
      <c r="D306" s="173" t="s">
        <v>1060</v>
      </c>
      <c r="E306" s="391"/>
      <c r="F306" s="686">
        <f t="shared" si="40"/>
        <v>0</v>
      </c>
      <c r="G306" s="686"/>
      <c r="H306" s="686"/>
      <c r="I306" s="686"/>
      <c r="J306" s="686"/>
      <c r="K306" s="686"/>
      <c r="L306" s="686"/>
      <c r="M306" s="202">
        <v>0</v>
      </c>
      <c r="N306" s="202">
        <v>0</v>
      </c>
      <c r="O306" s="202">
        <v>0</v>
      </c>
      <c r="P306" s="202">
        <v>0</v>
      </c>
    </row>
    <row r="307" spans="1:19" ht="19.5" thickBot="1" x14ac:dyDescent="0.25">
      <c r="A307" s="800"/>
      <c r="B307" s="890"/>
      <c r="C307" s="402"/>
      <c r="D307" s="173"/>
      <c r="E307" s="391"/>
      <c r="F307" s="686">
        <f t="shared" si="40"/>
        <v>0</v>
      </c>
      <c r="G307" s="686"/>
      <c r="H307" s="686"/>
      <c r="I307" s="686"/>
      <c r="J307" s="686"/>
      <c r="K307" s="686"/>
      <c r="L307" s="686"/>
      <c r="M307" s="202"/>
      <c r="N307" s="202"/>
      <c r="O307" s="202"/>
      <c r="P307" s="202"/>
    </row>
    <row r="308" spans="1:19" ht="19.5" thickBot="1" x14ac:dyDescent="0.25">
      <c r="A308" s="800"/>
      <c r="B308" s="890"/>
      <c r="C308" s="402"/>
      <c r="D308" s="173"/>
      <c r="E308" s="391"/>
      <c r="F308" s="686">
        <f t="shared" si="40"/>
        <v>0</v>
      </c>
      <c r="G308" s="686"/>
      <c r="H308" s="686"/>
      <c r="I308" s="686"/>
      <c r="J308" s="686"/>
      <c r="K308" s="686"/>
      <c r="L308" s="686"/>
      <c r="M308" s="361"/>
      <c r="N308" s="361"/>
      <c r="O308" s="361"/>
      <c r="P308" s="361"/>
    </row>
    <row r="309" spans="1:19" ht="19.5" thickBot="1" x14ac:dyDescent="0.25">
      <c r="A309" s="800"/>
      <c r="B309" s="890"/>
      <c r="C309" s="402"/>
      <c r="D309" s="173"/>
      <c r="E309" s="391"/>
      <c r="F309" s="391"/>
      <c r="G309" s="391"/>
      <c r="H309" s="391"/>
      <c r="I309" s="391"/>
      <c r="J309" s="391"/>
      <c r="K309" s="391"/>
      <c r="L309" s="391"/>
      <c r="M309" s="361"/>
      <c r="N309" s="361"/>
      <c r="O309" s="361"/>
      <c r="P309" s="361"/>
    </row>
    <row r="310" spans="1:19" ht="19.5" thickBot="1" x14ac:dyDescent="0.25">
      <c r="A310" s="800"/>
      <c r="B310" s="890"/>
      <c r="C310" s="402"/>
      <c r="D310" s="3" t="s">
        <v>1313</v>
      </c>
      <c r="E310" s="393"/>
      <c r="F310" s="393"/>
      <c r="G310" s="393"/>
      <c r="H310" s="393"/>
      <c r="I310" s="393"/>
      <c r="J310" s="393"/>
      <c r="K310" s="393"/>
      <c r="L310" s="393"/>
      <c r="M310" s="11">
        <f>SUM(M304:M307)</f>
        <v>53</v>
      </c>
      <c r="N310" s="11">
        <f>SUM(N304:N307)</f>
        <v>61</v>
      </c>
      <c r="O310" s="11">
        <f>SUM(O304:O307)</f>
        <v>55</v>
      </c>
      <c r="P310" s="11">
        <f>SUM(P304:P307)</f>
        <v>10</v>
      </c>
    </row>
    <row r="311" spans="1:19" ht="19.5" thickBot="1" x14ac:dyDescent="0.25">
      <c r="A311" s="800"/>
      <c r="B311" s="890"/>
      <c r="C311" s="402"/>
      <c r="D311" s="3" t="s">
        <v>1315</v>
      </c>
      <c r="E311" s="393"/>
      <c r="F311" s="393"/>
      <c r="G311" s="393"/>
      <c r="H311" s="393"/>
      <c r="I311" s="393"/>
      <c r="J311" s="393"/>
      <c r="K311" s="393"/>
      <c r="L311" s="393"/>
      <c r="M311" s="135">
        <f t="shared" ref="M311:O311" si="41">(M310*1.73*220*0.9)/1000</f>
        <v>18.154619999999998</v>
      </c>
      <c r="N311" s="135">
        <f t="shared" si="41"/>
        <v>20.894939999999998</v>
      </c>
      <c r="O311" s="135">
        <f t="shared" si="41"/>
        <v>18.839700000000001</v>
      </c>
      <c r="P311" s="136"/>
      <c r="Q311" s="168"/>
    </row>
    <row r="312" spans="1:19" ht="18.75" thickBot="1" x14ac:dyDescent="0.25">
      <c r="A312" s="800"/>
      <c r="B312" s="890"/>
      <c r="C312" s="402"/>
      <c r="D312" s="3" t="s">
        <v>1317</v>
      </c>
      <c r="E312" s="394"/>
      <c r="F312" s="394"/>
      <c r="G312" s="394"/>
      <c r="H312" s="394"/>
      <c r="I312" s="394"/>
      <c r="J312" s="394"/>
      <c r="K312" s="394"/>
      <c r="L312" s="394"/>
      <c r="M312" s="788">
        <f>(M311+N311+O311)</f>
        <v>57.88926</v>
      </c>
      <c r="N312" s="789"/>
      <c r="O312" s="789"/>
      <c r="P312" s="790"/>
    </row>
    <row r="313" spans="1:19" ht="19.5" thickBot="1" x14ac:dyDescent="0.25">
      <c r="A313" s="801"/>
      <c r="B313" s="891"/>
      <c r="C313" s="433"/>
      <c r="D313" s="37" t="s">
        <v>59</v>
      </c>
      <c r="E313" s="407"/>
      <c r="F313" s="407"/>
      <c r="G313" s="407"/>
      <c r="H313" s="407"/>
      <c r="I313" s="407"/>
      <c r="J313" s="407"/>
      <c r="K313" s="407"/>
      <c r="L313" s="407"/>
      <c r="M313" s="67">
        <f>M310+M299</f>
        <v>116</v>
      </c>
      <c r="N313" s="67">
        <f>N310+N299</f>
        <v>122</v>
      </c>
      <c r="O313" s="67">
        <f>O310+O299</f>
        <v>101</v>
      </c>
      <c r="P313" s="67">
        <f>P310+P299</f>
        <v>27</v>
      </c>
      <c r="R313" s="249" t="s">
        <v>338</v>
      </c>
      <c r="S313" s="249" t="s">
        <v>338</v>
      </c>
    </row>
    <row r="314" spans="1:19" ht="36" customHeight="1" thickBot="1" x14ac:dyDescent="0.25">
      <c r="A314" s="637"/>
      <c r="B314" s="637"/>
      <c r="C314" s="637"/>
      <c r="D314" s="629" t="str">
        <f>HYPERLINK("#Оглавление!h12","&lt;&lt;&lt;&lt;&lt;")</f>
        <v>&lt;&lt;&lt;&lt;&lt;</v>
      </c>
      <c r="E314" s="637"/>
      <c r="F314" s="637"/>
      <c r="G314" s="637"/>
      <c r="H314" s="637"/>
      <c r="I314" s="637"/>
      <c r="J314" s="637"/>
      <c r="K314" s="637"/>
      <c r="L314" s="637"/>
      <c r="M314" s="637"/>
      <c r="N314" s="637"/>
      <c r="O314" s="637"/>
      <c r="P314" s="637"/>
    </row>
    <row r="315" spans="1:19" ht="36.75" customHeight="1" thickBot="1" x14ac:dyDescent="0.25">
      <c r="A315" s="190" t="s">
        <v>1659</v>
      </c>
      <c r="B315" s="57"/>
      <c r="C315" s="387" t="s">
        <v>1436</v>
      </c>
      <c r="D315" s="182" t="s">
        <v>1351</v>
      </c>
      <c r="E315" s="390" t="s">
        <v>1435</v>
      </c>
      <c r="F315" s="499" t="s">
        <v>1511</v>
      </c>
      <c r="G315" s="499" t="s">
        <v>1557</v>
      </c>
      <c r="H315" s="720" t="s">
        <v>1558</v>
      </c>
      <c r="I315" s="499" t="s">
        <v>1559</v>
      </c>
      <c r="J315" s="720" t="s">
        <v>1446</v>
      </c>
      <c r="K315" s="499" t="s">
        <v>1560</v>
      </c>
      <c r="L315" s="499" t="s">
        <v>1561</v>
      </c>
      <c r="M315" s="166" t="str">
        <f>'Данные по ТП'!C141</f>
        <v>ТМГ-400/10</v>
      </c>
      <c r="N315" s="126" t="s">
        <v>1352</v>
      </c>
      <c r="O315" s="125" t="s">
        <v>5</v>
      </c>
      <c r="P315" s="127">
        <f>'Данные по ТП'!F141</f>
        <v>1321303</v>
      </c>
    </row>
    <row r="316" spans="1:19" ht="19.5" thickBot="1" x14ac:dyDescent="0.25">
      <c r="A316" s="794" t="s">
        <v>1572</v>
      </c>
      <c r="B316" s="887" t="s">
        <v>598</v>
      </c>
      <c r="C316" s="401">
        <v>2</v>
      </c>
      <c r="D316" s="191" t="s">
        <v>559</v>
      </c>
      <c r="E316" s="424"/>
      <c r="F316" s="686">
        <f>((O316*1.73*220*0.9)/1000)+((N316*1.73*220*0.9)/1000)+((M316*1.73*220*0.9)/1000)</f>
        <v>0</v>
      </c>
      <c r="G316" s="822"/>
      <c r="H316" s="822"/>
      <c r="I316" s="822"/>
      <c r="J316" s="822"/>
      <c r="K316" s="822"/>
      <c r="L316" s="822"/>
      <c r="M316" s="202">
        <v>0</v>
      </c>
      <c r="N316" s="202">
        <v>0</v>
      </c>
      <c r="O316" s="202">
        <v>0</v>
      </c>
      <c r="P316" s="202">
        <v>0</v>
      </c>
    </row>
    <row r="317" spans="1:19" ht="19.5" thickBot="1" x14ac:dyDescent="0.25">
      <c r="A317" s="800"/>
      <c r="B317" s="888"/>
      <c r="C317" s="401">
        <v>4</v>
      </c>
      <c r="D317" s="191" t="s">
        <v>1032</v>
      </c>
      <c r="E317" s="424"/>
      <c r="F317" s="686">
        <f t="shared" ref="F317:F320" si="42">((O317*1.73*220*0.9)/1000)+((N317*1.73*220*0.9)/1000)+((M317*1.73*220*0.9)/1000)</f>
        <v>0</v>
      </c>
      <c r="G317" s="823"/>
      <c r="H317" s="823"/>
      <c r="I317" s="823"/>
      <c r="J317" s="823"/>
      <c r="K317" s="823"/>
      <c r="L317" s="823"/>
      <c r="M317" s="202"/>
      <c r="N317" s="202"/>
      <c r="O317" s="202"/>
      <c r="P317" s="202"/>
    </row>
    <row r="318" spans="1:19" ht="19.5" thickBot="1" x14ac:dyDescent="0.25">
      <c r="A318" s="800"/>
      <c r="B318" s="888"/>
      <c r="C318" s="401">
        <v>6</v>
      </c>
      <c r="D318" s="191" t="s">
        <v>1664</v>
      </c>
      <c r="E318" s="424"/>
      <c r="F318" s="686">
        <f t="shared" si="42"/>
        <v>31.513680000000004</v>
      </c>
      <c r="G318" s="686"/>
      <c r="H318" s="686"/>
      <c r="I318" s="686"/>
      <c r="J318" s="686"/>
      <c r="K318" s="686"/>
      <c r="L318" s="686"/>
      <c r="M318" s="202">
        <v>54</v>
      </c>
      <c r="N318" s="202">
        <v>16</v>
      </c>
      <c r="O318" s="202">
        <v>22</v>
      </c>
      <c r="P318" s="202">
        <v>29</v>
      </c>
    </row>
    <row r="319" spans="1:19" ht="19.5" thickBot="1" x14ac:dyDescent="0.25">
      <c r="A319" s="800"/>
      <c r="B319" s="888"/>
      <c r="C319" s="401">
        <v>8</v>
      </c>
      <c r="D319" s="191" t="s">
        <v>1028</v>
      </c>
      <c r="E319" s="424"/>
      <c r="F319" s="686">
        <f t="shared" si="42"/>
        <v>0</v>
      </c>
      <c r="G319" s="686"/>
      <c r="H319" s="686"/>
      <c r="I319" s="686"/>
      <c r="J319" s="686"/>
      <c r="K319" s="686"/>
      <c r="L319" s="686"/>
      <c r="M319" s="202"/>
      <c r="N319" s="202"/>
      <c r="O319" s="202"/>
      <c r="P319" s="202"/>
    </row>
    <row r="320" spans="1:19" ht="19.5" thickBot="1" x14ac:dyDescent="0.25">
      <c r="A320" s="800"/>
      <c r="B320" s="888"/>
      <c r="C320" s="401"/>
      <c r="D320" s="191"/>
      <c r="E320" s="424"/>
      <c r="F320" s="686">
        <f t="shared" si="42"/>
        <v>0</v>
      </c>
      <c r="G320" s="686"/>
      <c r="H320" s="686"/>
      <c r="I320" s="686"/>
      <c r="J320" s="686"/>
      <c r="K320" s="686"/>
      <c r="L320" s="686"/>
      <c r="M320" s="361"/>
      <c r="N320" s="361"/>
      <c r="O320" s="361"/>
      <c r="P320" s="361"/>
    </row>
    <row r="321" spans="1:17" ht="19.5" thickBot="1" x14ac:dyDescent="0.25">
      <c r="A321" s="800"/>
      <c r="B321" s="888"/>
      <c r="C321" s="401"/>
      <c r="D321" s="191"/>
      <c r="E321" s="424"/>
      <c r="F321" s="424"/>
      <c r="G321" s="424"/>
      <c r="H321" s="424"/>
      <c r="I321" s="424"/>
      <c r="J321" s="424"/>
      <c r="K321" s="424"/>
      <c r="L321" s="424"/>
      <c r="M321" s="361"/>
      <c r="N321" s="361"/>
      <c r="O321" s="361"/>
      <c r="P321" s="361"/>
    </row>
    <row r="322" spans="1:17" ht="19.5" thickBot="1" x14ac:dyDescent="0.25">
      <c r="A322" s="800"/>
      <c r="B322" s="888"/>
      <c r="C322" s="401"/>
      <c r="D322" s="3" t="s">
        <v>1314</v>
      </c>
      <c r="E322" s="393"/>
      <c r="F322" s="393"/>
      <c r="G322" s="393"/>
      <c r="H322" s="393"/>
      <c r="I322" s="393"/>
      <c r="J322" s="393"/>
      <c r="K322" s="393"/>
      <c r="L322" s="393"/>
      <c r="M322" s="11">
        <f>SUM(M316:M319)</f>
        <v>54</v>
      </c>
      <c r="N322" s="11">
        <f>SUM(N316:N319)</f>
        <v>16</v>
      </c>
      <c r="O322" s="11">
        <f>SUM(O316:O319)</f>
        <v>22</v>
      </c>
      <c r="P322" s="11">
        <f>SUM(P316:P319)</f>
        <v>29</v>
      </c>
    </row>
    <row r="323" spans="1:17" ht="19.5" thickBot="1" x14ac:dyDescent="0.25">
      <c r="A323" s="800"/>
      <c r="B323" s="888"/>
      <c r="C323" s="401"/>
      <c r="D323" s="3" t="s">
        <v>1315</v>
      </c>
      <c r="E323" s="393"/>
      <c r="F323" s="393"/>
      <c r="G323" s="393"/>
      <c r="H323" s="393"/>
      <c r="I323" s="393"/>
      <c r="J323" s="393"/>
      <c r="K323" s="393"/>
      <c r="L323" s="393"/>
      <c r="M323" s="135">
        <f t="shared" ref="M323:O323" si="43">(M322*1.73*220*0.9)/1000</f>
        <v>18.497160000000004</v>
      </c>
      <c r="N323" s="135">
        <f t="shared" si="43"/>
        <v>5.4806400000000002</v>
      </c>
      <c r="O323" s="135">
        <f t="shared" si="43"/>
        <v>7.5358800000000006</v>
      </c>
      <c r="P323" s="136"/>
      <c r="Q323" s="168"/>
    </row>
    <row r="324" spans="1:17" ht="18.75" thickBot="1" x14ac:dyDescent="0.25">
      <c r="A324" s="800"/>
      <c r="B324" s="888"/>
      <c r="C324" s="401"/>
      <c r="D324" s="3" t="s">
        <v>1316</v>
      </c>
      <c r="E324" s="394"/>
      <c r="F324" s="394"/>
      <c r="G324" s="394"/>
      <c r="H324" s="394"/>
      <c r="I324" s="394"/>
      <c r="J324" s="394"/>
      <c r="K324" s="394"/>
      <c r="L324" s="394"/>
      <c r="M324" s="788">
        <f>(M323+N323+O323)</f>
        <v>31.513680000000008</v>
      </c>
      <c r="N324" s="789"/>
      <c r="O324" s="789"/>
      <c r="P324" s="790"/>
    </row>
    <row r="325" spans="1:17" ht="19.5" thickBot="1" x14ac:dyDescent="0.25">
      <c r="A325" s="800"/>
      <c r="B325" s="888"/>
      <c r="C325" s="404"/>
      <c r="D325" s="830"/>
      <c r="E325" s="831"/>
      <c r="F325" s="831"/>
      <c r="G325" s="831"/>
      <c r="H325" s="831"/>
      <c r="I325" s="831"/>
      <c r="J325" s="831"/>
      <c r="K325" s="831"/>
      <c r="L325" s="831"/>
      <c r="M325" s="831"/>
      <c r="N325" s="831"/>
      <c r="O325" s="831"/>
      <c r="P325" s="832"/>
    </row>
    <row r="326" spans="1:17" ht="38.25" customHeight="1" thickBot="1" x14ac:dyDescent="0.25">
      <c r="A326" s="800"/>
      <c r="B326" s="888"/>
      <c r="C326" s="387" t="s">
        <v>1436</v>
      </c>
      <c r="D326" s="182" t="s">
        <v>1327</v>
      </c>
      <c r="E326" s="390" t="s">
        <v>1435</v>
      </c>
      <c r="F326" s="499" t="s">
        <v>1511</v>
      </c>
      <c r="G326" s="499" t="s">
        <v>1557</v>
      </c>
      <c r="H326" s="720" t="s">
        <v>1558</v>
      </c>
      <c r="I326" s="499" t="s">
        <v>1559</v>
      </c>
      <c r="J326" s="720" t="s">
        <v>1446</v>
      </c>
      <c r="K326" s="499" t="s">
        <v>1560</v>
      </c>
      <c r="L326" s="499" t="s">
        <v>1561</v>
      </c>
      <c r="M326" s="166" t="str">
        <f>'Данные по ТП'!C142</f>
        <v>ТМГ-400/10</v>
      </c>
      <c r="N326" s="126" t="s">
        <v>1352</v>
      </c>
      <c r="O326" s="125" t="s">
        <v>5</v>
      </c>
      <c r="P326" s="127">
        <f>'Данные по ТП'!F142</f>
        <v>1319161</v>
      </c>
    </row>
    <row r="327" spans="1:17" ht="19.5" thickBot="1" x14ac:dyDescent="0.25">
      <c r="A327" s="800"/>
      <c r="B327" s="888"/>
      <c r="C327" s="401">
        <v>10</v>
      </c>
      <c r="D327" s="191" t="s">
        <v>560</v>
      </c>
      <c r="E327" s="424"/>
      <c r="F327" s="686">
        <f>((O327*1.73*220*0.9)/1000)+((N327*1.73*220*0.9)/1000)+((M327*1.73*220*0.9)/1000)</f>
        <v>0</v>
      </c>
      <c r="G327" s="822">
        <v>231</v>
      </c>
      <c r="H327" s="822">
        <v>235</v>
      </c>
      <c r="I327" s="822">
        <v>235</v>
      </c>
      <c r="J327" s="822">
        <v>404</v>
      </c>
      <c r="K327" s="822">
        <v>401</v>
      </c>
      <c r="L327" s="822">
        <v>401</v>
      </c>
      <c r="M327" s="202">
        <v>0</v>
      </c>
      <c r="N327" s="202">
        <v>0</v>
      </c>
      <c r="O327" s="202">
        <v>0</v>
      </c>
      <c r="P327" s="202">
        <v>0</v>
      </c>
    </row>
    <row r="328" spans="1:17" ht="19.5" thickBot="1" x14ac:dyDescent="0.25">
      <c r="A328" s="800"/>
      <c r="B328" s="888"/>
      <c r="C328" s="401">
        <v>12</v>
      </c>
      <c r="D328" s="191" t="s">
        <v>561</v>
      </c>
      <c r="E328" s="424"/>
      <c r="F328" s="686">
        <f t="shared" ref="F328:F331" si="44">((O328*1.73*220*0.9)/1000)+((N328*1.73*220*0.9)/1000)+((M328*1.73*220*0.9)/1000)</f>
        <v>0</v>
      </c>
      <c r="G328" s="823"/>
      <c r="H328" s="823"/>
      <c r="I328" s="823"/>
      <c r="J328" s="823"/>
      <c r="K328" s="823"/>
      <c r="L328" s="823"/>
      <c r="M328" s="202">
        <v>0</v>
      </c>
      <c r="N328" s="202">
        <v>0</v>
      </c>
      <c r="O328" s="202">
        <v>0</v>
      </c>
      <c r="P328" s="202">
        <v>0</v>
      </c>
    </row>
    <row r="329" spans="1:17" ht="19.5" thickBot="1" x14ac:dyDescent="0.25">
      <c r="A329" s="800"/>
      <c r="B329" s="888"/>
      <c r="C329" s="401">
        <v>14</v>
      </c>
      <c r="D329" s="191" t="s">
        <v>1037</v>
      </c>
      <c r="E329" s="424"/>
      <c r="F329" s="686">
        <f t="shared" si="44"/>
        <v>0</v>
      </c>
      <c r="G329" s="686"/>
      <c r="H329" s="686"/>
      <c r="I329" s="686"/>
      <c r="J329" s="686"/>
      <c r="K329" s="686"/>
      <c r="L329" s="686"/>
      <c r="M329" s="202"/>
      <c r="N329" s="202"/>
      <c r="O329" s="202"/>
      <c r="P329" s="202"/>
    </row>
    <row r="330" spans="1:17" ht="19.5" thickBot="1" x14ac:dyDescent="0.25">
      <c r="A330" s="800"/>
      <c r="B330" s="888"/>
      <c r="C330" s="401">
        <v>16</v>
      </c>
      <c r="D330" s="191" t="s">
        <v>1033</v>
      </c>
      <c r="E330" s="424"/>
      <c r="F330" s="686">
        <f t="shared" si="44"/>
        <v>0</v>
      </c>
      <c r="G330" s="686"/>
      <c r="H330" s="686"/>
      <c r="I330" s="686"/>
      <c r="J330" s="686"/>
      <c r="K330" s="686"/>
      <c r="L330" s="686"/>
      <c r="M330" s="202">
        <v>0</v>
      </c>
      <c r="N330" s="202">
        <v>0</v>
      </c>
      <c r="O330" s="202">
        <v>0</v>
      </c>
      <c r="P330" s="202">
        <v>0</v>
      </c>
    </row>
    <row r="331" spans="1:17" ht="19.5" thickBot="1" x14ac:dyDescent="0.25">
      <c r="A331" s="800"/>
      <c r="B331" s="888"/>
      <c r="C331" s="401"/>
      <c r="D331" s="191"/>
      <c r="E331" s="424"/>
      <c r="F331" s="686">
        <f t="shared" si="44"/>
        <v>0</v>
      </c>
      <c r="G331" s="686"/>
      <c r="H331" s="686"/>
      <c r="I331" s="686"/>
      <c r="J331" s="686"/>
      <c r="K331" s="686"/>
      <c r="L331" s="686"/>
      <c r="M331" s="361"/>
      <c r="N331" s="361"/>
      <c r="O331" s="361"/>
      <c r="P331" s="361"/>
    </row>
    <row r="332" spans="1:17" ht="19.5" thickBot="1" x14ac:dyDescent="0.25">
      <c r="A332" s="800"/>
      <c r="B332" s="888"/>
      <c r="C332" s="401"/>
      <c r="D332" s="191"/>
      <c r="E332" s="424"/>
      <c r="F332" s="424"/>
      <c r="G332" s="424"/>
      <c r="H332" s="424"/>
      <c r="I332" s="424"/>
      <c r="J332" s="424"/>
      <c r="K332" s="424"/>
      <c r="L332" s="424"/>
      <c r="M332" s="361"/>
      <c r="N332" s="361"/>
      <c r="O332" s="361"/>
      <c r="P332" s="361"/>
    </row>
    <row r="333" spans="1:17" ht="19.5" thickBot="1" x14ac:dyDescent="0.25">
      <c r="A333" s="800"/>
      <c r="B333" s="888"/>
      <c r="C333" s="401"/>
      <c r="D333" s="3" t="s">
        <v>1313</v>
      </c>
      <c r="E333" s="393"/>
      <c r="F333" s="393"/>
      <c r="G333" s="393"/>
      <c r="H333" s="393"/>
      <c r="I333" s="393"/>
      <c r="J333" s="393"/>
      <c r="K333" s="393"/>
      <c r="L333" s="393"/>
      <c r="M333" s="11">
        <f>SUM(M327:M330)</f>
        <v>0</v>
      </c>
      <c r="N333" s="11">
        <f>SUM(N327:N330)</f>
        <v>0</v>
      </c>
      <c r="O333" s="11">
        <f>SUM(O327:O330)</f>
        <v>0</v>
      </c>
      <c r="P333" s="11">
        <f>SUM(P327:P330)</f>
        <v>0</v>
      </c>
    </row>
    <row r="334" spans="1:17" ht="19.5" thickBot="1" x14ac:dyDescent="0.25">
      <c r="A334" s="800"/>
      <c r="B334" s="888"/>
      <c r="C334" s="401"/>
      <c r="D334" s="3" t="s">
        <v>1315</v>
      </c>
      <c r="E334" s="393"/>
      <c r="F334" s="393"/>
      <c r="G334" s="393"/>
      <c r="H334" s="393"/>
      <c r="I334" s="393"/>
      <c r="J334" s="393"/>
      <c r="K334" s="393"/>
      <c r="L334" s="393"/>
      <c r="M334" s="135">
        <f t="shared" ref="M334:O334" si="45">(M333*1.73*220*0.9)/1000</f>
        <v>0</v>
      </c>
      <c r="N334" s="135">
        <f t="shared" si="45"/>
        <v>0</v>
      </c>
      <c r="O334" s="135">
        <f t="shared" si="45"/>
        <v>0</v>
      </c>
      <c r="P334" s="136"/>
      <c r="Q334" s="168"/>
    </row>
    <row r="335" spans="1:17" ht="18.75" thickBot="1" x14ac:dyDescent="0.25">
      <c r="A335" s="800"/>
      <c r="B335" s="888"/>
      <c r="C335" s="401"/>
      <c r="D335" s="3" t="s">
        <v>1317</v>
      </c>
      <c r="E335" s="394"/>
      <c r="F335" s="394"/>
      <c r="G335" s="394"/>
      <c r="H335" s="394"/>
      <c r="I335" s="394"/>
      <c r="J335" s="394"/>
      <c r="K335" s="394"/>
      <c r="L335" s="394"/>
      <c r="M335" s="788">
        <f>(M334+N334+O334)</f>
        <v>0</v>
      </c>
      <c r="N335" s="789"/>
      <c r="O335" s="789"/>
      <c r="P335" s="790"/>
    </row>
    <row r="336" spans="1:17" ht="19.5" thickBot="1" x14ac:dyDescent="0.25">
      <c r="A336" s="801"/>
      <c r="B336" s="889"/>
      <c r="C336" s="438"/>
      <c r="D336" s="37" t="s">
        <v>59</v>
      </c>
      <c r="E336" s="407"/>
      <c r="F336" s="407"/>
      <c r="G336" s="407"/>
      <c r="H336" s="407"/>
      <c r="I336" s="407"/>
      <c r="J336" s="407"/>
      <c r="K336" s="407"/>
      <c r="L336" s="407"/>
      <c r="M336" s="67">
        <f>M333+M322</f>
        <v>54</v>
      </c>
      <c r="N336" s="67">
        <f>N333+N322</f>
        <v>16</v>
      </c>
      <c r="O336" s="67">
        <f>O333+O322</f>
        <v>22</v>
      </c>
      <c r="P336" s="67">
        <f>P333+P322</f>
        <v>29</v>
      </c>
    </row>
    <row r="337" spans="1:17" ht="31.5" customHeight="1" thickBot="1" x14ac:dyDescent="0.25">
      <c r="A337" s="637"/>
      <c r="B337" s="637"/>
      <c r="C337" s="637"/>
      <c r="D337" s="629" t="str">
        <f>HYPERLINK("#Оглавление!h12","&lt;&lt;&lt;&lt;&lt;")</f>
        <v>&lt;&lt;&lt;&lt;&lt;</v>
      </c>
      <c r="E337" s="637"/>
      <c r="F337" s="637"/>
      <c r="G337" s="637"/>
      <c r="H337" s="637"/>
      <c r="I337" s="637"/>
      <c r="J337" s="637"/>
      <c r="K337" s="637"/>
      <c r="L337" s="637"/>
      <c r="M337" s="637"/>
      <c r="N337" s="637"/>
      <c r="O337" s="637"/>
      <c r="P337" s="637"/>
    </row>
    <row r="338" spans="1:17" ht="33.75" customHeight="1" thickBot="1" x14ac:dyDescent="0.25">
      <c r="A338" s="190" t="s">
        <v>1659</v>
      </c>
      <c r="B338" s="57"/>
      <c r="C338" s="387" t="s">
        <v>1436</v>
      </c>
      <c r="D338" s="182" t="s">
        <v>1351</v>
      </c>
      <c r="E338" s="390" t="s">
        <v>1435</v>
      </c>
      <c r="F338" s="499" t="s">
        <v>1511</v>
      </c>
      <c r="G338" s="499" t="s">
        <v>1557</v>
      </c>
      <c r="H338" s="720" t="s">
        <v>1558</v>
      </c>
      <c r="I338" s="499" t="s">
        <v>1559</v>
      </c>
      <c r="J338" s="720" t="s">
        <v>1446</v>
      </c>
      <c r="K338" s="499" t="s">
        <v>1560</v>
      </c>
      <c r="L338" s="499" t="s">
        <v>1561</v>
      </c>
      <c r="M338" s="166" t="str">
        <f>'Данные по ТП'!C143</f>
        <v>ТМ-630/10</v>
      </c>
      <c r="N338" s="126" t="s">
        <v>1352</v>
      </c>
      <c r="O338" s="125" t="s">
        <v>5</v>
      </c>
      <c r="P338" s="127">
        <f>'Данные по ТП'!F143</f>
        <v>33948</v>
      </c>
    </row>
    <row r="339" spans="1:17" ht="19.5" thickBot="1" x14ac:dyDescent="0.25">
      <c r="A339" s="794" t="s">
        <v>1572</v>
      </c>
      <c r="B339" s="887" t="s">
        <v>609</v>
      </c>
      <c r="C339" s="401">
        <v>1</v>
      </c>
      <c r="D339" s="191" t="s">
        <v>599</v>
      </c>
      <c r="E339" s="424"/>
      <c r="F339" s="686">
        <f>((O339*1.73*220*0.9)/1000)+((N339*1.73*220*0.9)/1000)+((M339*1.73*220*0.9)/1000)</f>
        <v>26.375579999999999</v>
      </c>
      <c r="G339" s="822">
        <v>225</v>
      </c>
      <c r="H339" s="822">
        <v>228</v>
      </c>
      <c r="I339" s="822">
        <v>227</v>
      </c>
      <c r="J339" s="822">
        <v>391</v>
      </c>
      <c r="K339" s="822">
        <v>391</v>
      </c>
      <c r="L339" s="822">
        <v>391</v>
      </c>
      <c r="M339" s="202">
        <v>21</v>
      </c>
      <c r="N339" s="202">
        <v>29</v>
      </c>
      <c r="O339" s="202">
        <v>27</v>
      </c>
      <c r="P339" s="202">
        <v>8</v>
      </c>
    </row>
    <row r="340" spans="1:17" ht="19.5" thickBot="1" x14ac:dyDescent="0.25">
      <c r="A340" s="800"/>
      <c r="B340" s="888"/>
      <c r="C340" s="401">
        <v>2</v>
      </c>
      <c r="D340" s="191" t="s">
        <v>600</v>
      </c>
      <c r="E340" s="424"/>
      <c r="F340" s="686">
        <f t="shared" ref="F340:F343" si="46">((O340*1.73*220*0.9)/1000)+((N340*1.73*220*0.9)/1000)+((M340*1.73*220*0.9)/1000)</f>
        <v>0</v>
      </c>
      <c r="G340" s="823"/>
      <c r="H340" s="823"/>
      <c r="I340" s="823"/>
      <c r="J340" s="823"/>
      <c r="K340" s="823"/>
      <c r="L340" s="823"/>
      <c r="M340" s="202">
        <v>0</v>
      </c>
      <c r="N340" s="202">
        <v>0</v>
      </c>
      <c r="O340" s="202">
        <v>0</v>
      </c>
      <c r="P340" s="202">
        <v>0</v>
      </c>
    </row>
    <row r="341" spans="1:17" ht="19.5" thickBot="1" x14ac:dyDescent="0.25">
      <c r="A341" s="800"/>
      <c r="B341" s="888"/>
      <c r="C341" s="401">
        <v>3</v>
      </c>
      <c r="D341" s="191" t="s">
        <v>601</v>
      </c>
      <c r="E341" s="424"/>
      <c r="F341" s="686">
        <f t="shared" si="46"/>
        <v>66.452759999999998</v>
      </c>
      <c r="G341" s="686"/>
      <c r="H341" s="686"/>
      <c r="I341" s="686"/>
      <c r="J341" s="686"/>
      <c r="K341" s="686"/>
      <c r="L341" s="686"/>
      <c r="M341" s="202">
        <v>52</v>
      </c>
      <c r="N341" s="202">
        <v>64</v>
      </c>
      <c r="O341" s="202">
        <v>78</v>
      </c>
      <c r="P341" s="202">
        <v>28</v>
      </c>
    </row>
    <row r="342" spans="1:17" ht="19.5" thickBot="1" x14ac:dyDescent="0.25">
      <c r="A342" s="800"/>
      <c r="B342" s="888"/>
      <c r="C342" s="401">
        <v>4</v>
      </c>
      <c r="D342" s="191" t="s">
        <v>602</v>
      </c>
      <c r="E342" s="424"/>
      <c r="F342" s="686">
        <f t="shared" si="46"/>
        <v>0</v>
      </c>
      <c r="G342" s="686"/>
      <c r="H342" s="686"/>
      <c r="I342" s="686"/>
      <c r="J342" s="686"/>
      <c r="K342" s="686"/>
      <c r="L342" s="686"/>
      <c r="M342" s="202">
        <v>0</v>
      </c>
      <c r="N342" s="202">
        <v>0</v>
      </c>
      <c r="O342" s="202">
        <v>0</v>
      </c>
      <c r="P342" s="202">
        <v>0</v>
      </c>
    </row>
    <row r="343" spans="1:17" ht="19.5" thickBot="1" x14ac:dyDescent="0.25">
      <c r="A343" s="800"/>
      <c r="B343" s="888"/>
      <c r="C343" s="401">
        <v>5</v>
      </c>
      <c r="D343" s="191" t="s">
        <v>603</v>
      </c>
      <c r="E343" s="424"/>
      <c r="F343" s="686">
        <f t="shared" si="46"/>
        <v>0</v>
      </c>
      <c r="G343" s="686"/>
      <c r="H343" s="686"/>
      <c r="I343" s="686"/>
      <c r="J343" s="686"/>
      <c r="K343" s="686"/>
      <c r="L343" s="686"/>
      <c r="M343" s="202"/>
      <c r="N343" s="202"/>
      <c r="O343" s="202"/>
      <c r="P343" s="202"/>
    </row>
    <row r="344" spans="1:17" ht="19.5" thickBot="1" x14ac:dyDescent="0.25">
      <c r="A344" s="800"/>
      <c r="B344" s="888"/>
      <c r="C344" s="401">
        <v>6</v>
      </c>
      <c r="D344" s="191" t="s">
        <v>1660</v>
      </c>
      <c r="E344" s="424"/>
      <c r="F344" s="424"/>
      <c r="G344" s="424"/>
      <c r="H344" s="424"/>
      <c r="I344" s="424"/>
      <c r="J344" s="424"/>
      <c r="K344" s="424"/>
      <c r="L344" s="424"/>
      <c r="M344" s="202">
        <v>21</v>
      </c>
      <c r="N344" s="202">
        <v>24</v>
      </c>
      <c r="O344" s="202">
        <v>9</v>
      </c>
      <c r="P344" s="202">
        <v>16</v>
      </c>
    </row>
    <row r="345" spans="1:17" ht="19.5" thickBot="1" x14ac:dyDescent="0.25">
      <c r="A345" s="800"/>
      <c r="B345" s="888"/>
      <c r="C345" s="401">
        <v>7</v>
      </c>
      <c r="D345" s="191" t="s">
        <v>1661</v>
      </c>
      <c r="E345" s="424"/>
      <c r="F345" s="424"/>
      <c r="G345" s="424"/>
      <c r="H345" s="424"/>
      <c r="I345" s="424"/>
      <c r="J345" s="424"/>
      <c r="K345" s="424"/>
      <c r="L345" s="424"/>
      <c r="M345" s="202">
        <v>87</v>
      </c>
      <c r="N345" s="202">
        <v>49</v>
      </c>
      <c r="O345" s="202">
        <v>80</v>
      </c>
      <c r="P345" s="202">
        <v>25</v>
      </c>
    </row>
    <row r="346" spans="1:17" ht="19.5" thickBot="1" x14ac:dyDescent="0.25">
      <c r="A346" s="800"/>
      <c r="B346" s="888"/>
      <c r="C346" s="401">
        <v>8</v>
      </c>
      <c r="D346" s="191" t="s">
        <v>1662</v>
      </c>
      <c r="E346" s="424"/>
      <c r="F346" s="424"/>
      <c r="G346" s="424"/>
      <c r="H346" s="424"/>
      <c r="I346" s="424"/>
      <c r="J346" s="424"/>
      <c r="K346" s="424"/>
      <c r="L346" s="424"/>
      <c r="M346" s="202">
        <v>0</v>
      </c>
      <c r="N346" s="202">
        <v>6</v>
      </c>
      <c r="O346" s="202">
        <v>6</v>
      </c>
      <c r="P346" s="202">
        <v>1</v>
      </c>
    </row>
    <row r="347" spans="1:17" ht="19.5" thickBot="1" x14ac:dyDescent="0.25">
      <c r="A347" s="800"/>
      <c r="B347" s="888"/>
      <c r="C347" s="401"/>
      <c r="D347" s="191"/>
      <c r="E347" s="424"/>
      <c r="F347" s="424"/>
      <c r="G347" s="424"/>
      <c r="H347" s="424"/>
      <c r="I347" s="424"/>
      <c r="J347" s="424"/>
      <c r="K347" s="424"/>
      <c r="L347" s="424"/>
      <c r="M347" s="361"/>
      <c r="N347" s="361"/>
      <c r="O347" s="361"/>
      <c r="P347" s="361"/>
    </row>
    <row r="348" spans="1:17" ht="19.5" thickBot="1" x14ac:dyDescent="0.25">
      <c r="A348" s="800"/>
      <c r="B348" s="888"/>
      <c r="C348" s="401"/>
      <c r="D348" s="191"/>
      <c r="E348" s="424"/>
      <c r="F348" s="424"/>
      <c r="G348" s="424"/>
      <c r="H348" s="424"/>
      <c r="I348" s="424"/>
      <c r="J348" s="424"/>
      <c r="K348" s="424"/>
      <c r="L348" s="424"/>
      <c r="M348" s="361"/>
      <c r="N348" s="361"/>
      <c r="O348" s="361"/>
      <c r="P348" s="361"/>
    </row>
    <row r="349" spans="1:17" ht="19.5" thickBot="1" x14ac:dyDescent="0.25">
      <c r="A349" s="800"/>
      <c r="B349" s="888"/>
      <c r="C349" s="401"/>
      <c r="D349" s="3" t="s">
        <v>1314</v>
      </c>
      <c r="E349" s="393"/>
      <c r="F349" s="393"/>
      <c r="G349" s="393"/>
      <c r="H349" s="393"/>
      <c r="I349" s="393"/>
      <c r="J349" s="393"/>
      <c r="K349" s="393"/>
      <c r="L349" s="393"/>
      <c r="M349" s="11">
        <f>SUM(M339:M346)</f>
        <v>181</v>
      </c>
      <c r="N349" s="11">
        <f>SUM(N339:N346)</f>
        <v>172</v>
      </c>
      <c r="O349" s="11">
        <f>SUM(O339:O346)</f>
        <v>200</v>
      </c>
      <c r="P349" s="11">
        <f>SUM(P339:P346)</f>
        <v>78</v>
      </c>
    </row>
    <row r="350" spans="1:17" ht="19.5" thickBot="1" x14ac:dyDescent="0.25">
      <c r="A350" s="800"/>
      <c r="B350" s="888"/>
      <c r="C350" s="401"/>
      <c r="D350" s="3" t="s">
        <v>1315</v>
      </c>
      <c r="E350" s="393"/>
      <c r="F350" s="393"/>
      <c r="G350" s="393"/>
      <c r="H350" s="393"/>
      <c r="I350" s="393"/>
      <c r="J350" s="393"/>
      <c r="K350" s="393"/>
      <c r="L350" s="393"/>
      <c r="M350" s="135">
        <f t="shared" ref="M350:O350" si="47">(M349*1.73*220*0.9)/1000</f>
        <v>61.999740000000003</v>
      </c>
      <c r="N350" s="135">
        <f t="shared" si="47"/>
        <v>58.916879999999999</v>
      </c>
      <c r="O350" s="135">
        <f t="shared" si="47"/>
        <v>68.507999999999996</v>
      </c>
      <c r="P350" s="136"/>
      <c r="Q350" s="168"/>
    </row>
    <row r="351" spans="1:17" ht="18.75" thickBot="1" x14ac:dyDescent="0.25">
      <c r="A351" s="800"/>
      <c r="B351" s="888"/>
      <c r="C351" s="401"/>
      <c r="D351" s="3" t="s">
        <v>1316</v>
      </c>
      <c r="E351" s="394"/>
      <c r="F351" s="394"/>
      <c r="G351" s="394"/>
      <c r="H351" s="394"/>
      <c r="I351" s="394"/>
      <c r="J351" s="394"/>
      <c r="K351" s="394"/>
      <c r="L351" s="394"/>
      <c r="M351" s="788">
        <f>(M350+N350+O350)</f>
        <v>189.42462</v>
      </c>
      <c r="N351" s="789"/>
      <c r="O351" s="789"/>
      <c r="P351" s="790"/>
    </row>
    <row r="352" spans="1:17" ht="19.5" thickBot="1" x14ac:dyDescent="0.25">
      <c r="A352" s="800"/>
      <c r="B352" s="888"/>
      <c r="C352" s="404"/>
      <c r="D352" s="830"/>
      <c r="E352" s="831"/>
      <c r="F352" s="831"/>
      <c r="G352" s="831"/>
      <c r="H352" s="831"/>
      <c r="I352" s="831"/>
      <c r="J352" s="831"/>
      <c r="K352" s="831"/>
      <c r="L352" s="831"/>
      <c r="M352" s="831"/>
      <c r="N352" s="831"/>
      <c r="O352" s="831"/>
      <c r="P352" s="832"/>
    </row>
    <row r="353" spans="1:18" ht="42" customHeight="1" thickBot="1" x14ac:dyDescent="0.25">
      <c r="A353" s="800"/>
      <c r="B353" s="888"/>
      <c r="C353" s="387" t="s">
        <v>1436</v>
      </c>
      <c r="D353" s="182" t="s">
        <v>1327</v>
      </c>
      <c r="E353" s="390" t="s">
        <v>1435</v>
      </c>
      <c r="F353" s="499" t="s">
        <v>1511</v>
      </c>
      <c r="G353" s="499" t="s">
        <v>1557</v>
      </c>
      <c r="H353" s="720" t="s">
        <v>1558</v>
      </c>
      <c r="I353" s="499" t="s">
        <v>1559</v>
      </c>
      <c r="J353" s="720" t="s">
        <v>1446</v>
      </c>
      <c r="K353" s="499" t="s">
        <v>1560</v>
      </c>
      <c r="L353" s="499" t="s">
        <v>1561</v>
      </c>
      <c r="M353" s="166" t="str">
        <f>'Данные по ТП'!C144</f>
        <v>ТМ-630/10</v>
      </c>
      <c r="N353" s="126" t="s">
        <v>1352</v>
      </c>
      <c r="O353" s="125" t="s">
        <v>5</v>
      </c>
      <c r="P353" s="127">
        <f>'Данные по ТП'!F144</f>
        <v>33842</v>
      </c>
    </row>
    <row r="354" spans="1:18" ht="19.5" thickBot="1" x14ac:dyDescent="0.25">
      <c r="A354" s="800"/>
      <c r="B354" s="888"/>
      <c r="C354" s="401">
        <v>10</v>
      </c>
      <c r="D354" s="191" t="s">
        <v>604</v>
      </c>
      <c r="E354" s="424"/>
      <c r="F354" s="686">
        <f>((O354*1.73*220*0.9)/1000)+((N354*1.73*220*0.9)/1000)+((M354*1.73*220*0.9)/1000)</f>
        <v>46.927979999999998</v>
      </c>
      <c r="G354" s="822">
        <v>227</v>
      </c>
      <c r="H354" s="822">
        <v>229</v>
      </c>
      <c r="I354" s="822">
        <v>228</v>
      </c>
      <c r="J354" s="822">
        <v>393</v>
      </c>
      <c r="K354" s="822">
        <v>393</v>
      </c>
      <c r="L354" s="822">
        <v>394</v>
      </c>
      <c r="M354" s="202">
        <v>55</v>
      </c>
      <c r="N354" s="202">
        <v>43</v>
      </c>
      <c r="O354" s="202">
        <v>39</v>
      </c>
      <c r="P354" s="202">
        <v>24</v>
      </c>
      <c r="Q354" s="223"/>
      <c r="R354" s="101"/>
    </row>
    <row r="355" spans="1:18" ht="19.5" thickBot="1" x14ac:dyDescent="0.25">
      <c r="A355" s="800"/>
      <c r="B355" s="888"/>
      <c r="C355" s="401">
        <v>11</v>
      </c>
      <c r="D355" s="191" t="s">
        <v>1663</v>
      </c>
      <c r="E355" s="424"/>
      <c r="F355" s="686">
        <f t="shared" ref="F355:F358" si="48">((O355*1.73*220*0.9)/1000)+((N355*1.73*220*0.9)/1000)+((M355*1.73*220*0.9)/1000)</f>
        <v>0</v>
      </c>
      <c r="G355" s="823"/>
      <c r="H355" s="823"/>
      <c r="I355" s="823"/>
      <c r="J355" s="823"/>
      <c r="K355" s="823"/>
      <c r="L355" s="823"/>
      <c r="M355" s="202"/>
      <c r="N355" s="202"/>
      <c r="O355" s="202"/>
      <c r="P355" s="202"/>
    </row>
    <row r="356" spans="1:18" ht="19.5" thickBot="1" x14ac:dyDescent="0.25">
      <c r="A356" s="800"/>
      <c r="B356" s="888"/>
      <c r="C356" s="401">
        <v>12</v>
      </c>
      <c r="D356" s="191" t="s">
        <v>605</v>
      </c>
      <c r="E356" s="424"/>
      <c r="F356" s="686">
        <f t="shared" si="48"/>
        <v>0</v>
      </c>
      <c r="G356" s="686"/>
      <c r="H356" s="686"/>
      <c r="I356" s="686"/>
      <c r="J356" s="686"/>
      <c r="K356" s="686"/>
      <c r="L356" s="686"/>
      <c r="M356" s="202">
        <v>0</v>
      </c>
      <c r="N356" s="202">
        <v>0</v>
      </c>
      <c r="O356" s="202">
        <v>0</v>
      </c>
      <c r="P356" s="202">
        <v>0</v>
      </c>
    </row>
    <row r="357" spans="1:18" ht="19.5" thickBot="1" x14ac:dyDescent="0.25">
      <c r="A357" s="800"/>
      <c r="B357" s="888"/>
      <c r="C357" s="401">
        <v>13</v>
      </c>
      <c r="D357" s="191" t="s">
        <v>606</v>
      </c>
      <c r="E357" s="424"/>
      <c r="F357" s="686">
        <f t="shared" si="48"/>
        <v>0</v>
      </c>
      <c r="G357" s="686"/>
      <c r="H357" s="686"/>
      <c r="I357" s="686"/>
      <c r="J357" s="686"/>
      <c r="K357" s="686"/>
      <c r="L357" s="686"/>
      <c r="M357" s="202"/>
      <c r="N357" s="202"/>
      <c r="O357" s="202"/>
      <c r="P357" s="202"/>
    </row>
    <row r="358" spans="1:18" ht="19.5" thickBot="1" x14ac:dyDescent="0.25">
      <c r="A358" s="800"/>
      <c r="B358" s="888"/>
      <c r="C358" s="401">
        <v>14</v>
      </c>
      <c r="D358" s="191" t="s">
        <v>607</v>
      </c>
      <c r="E358" s="424"/>
      <c r="F358" s="686">
        <f t="shared" si="48"/>
        <v>7.8784200000000002</v>
      </c>
      <c r="G358" s="686"/>
      <c r="H358" s="686"/>
      <c r="I358" s="686"/>
      <c r="J358" s="686"/>
      <c r="K358" s="686"/>
      <c r="L358" s="686"/>
      <c r="M358" s="202">
        <v>8</v>
      </c>
      <c r="N358" s="202">
        <v>4</v>
      </c>
      <c r="O358" s="202">
        <v>11</v>
      </c>
      <c r="P358" s="202">
        <v>2</v>
      </c>
    </row>
    <row r="359" spans="1:18" ht="19.5" thickBot="1" x14ac:dyDescent="0.25">
      <c r="A359" s="800"/>
      <c r="B359" s="888"/>
      <c r="C359" s="401">
        <v>15</v>
      </c>
      <c r="D359" s="191" t="s">
        <v>1038</v>
      </c>
      <c r="E359" s="424"/>
      <c r="F359" s="424"/>
      <c r="G359" s="424"/>
      <c r="H359" s="424"/>
      <c r="I359" s="424"/>
      <c r="J359" s="424"/>
      <c r="K359" s="424"/>
      <c r="L359" s="424"/>
      <c r="M359" s="202"/>
      <c r="N359" s="202"/>
      <c r="O359" s="202"/>
      <c r="P359" s="202"/>
    </row>
    <row r="360" spans="1:18" ht="19.5" thickBot="1" x14ac:dyDescent="0.25">
      <c r="A360" s="800"/>
      <c r="B360" s="888"/>
      <c r="C360" s="401">
        <v>16</v>
      </c>
      <c r="D360" s="191" t="s">
        <v>608</v>
      </c>
      <c r="E360" s="424"/>
      <c r="F360" s="424"/>
      <c r="G360" s="424"/>
      <c r="H360" s="424"/>
      <c r="I360" s="424"/>
      <c r="J360" s="424"/>
      <c r="K360" s="424"/>
      <c r="L360" s="424"/>
      <c r="M360" s="202"/>
      <c r="N360" s="202"/>
      <c r="O360" s="202"/>
      <c r="P360" s="202"/>
    </row>
    <row r="361" spans="1:18" ht="19.5" thickBot="1" x14ac:dyDescent="0.25">
      <c r="A361" s="800"/>
      <c r="B361" s="888"/>
      <c r="C361" s="401"/>
      <c r="D361" s="191"/>
      <c r="E361" s="424"/>
      <c r="F361" s="424"/>
      <c r="G361" s="424"/>
      <c r="H361" s="424"/>
      <c r="I361" s="424"/>
      <c r="J361" s="424"/>
      <c r="K361" s="424"/>
      <c r="L361" s="424"/>
      <c r="M361" s="361"/>
      <c r="N361" s="361"/>
      <c r="O361" s="361"/>
      <c r="P361" s="361"/>
    </row>
    <row r="362" spans="1:18" ht="19.5" thickBot="1" x14ac:dyDescent="0.25">
      <c r="A362" s="800"/>
      <c r="B362" s="888"/>
      <c r="C362" s="401"/>
      <c r="D362" s="191"/>
      <c r="E362" s="424"/>
      <c r="F362" s="424"/>
      <c r="G362" s="424"/>
      <c r="H362" s="424"/>
      <c r="I362" s="424"/>
      <c r="J362" s="424"/>
      <c r="K362" s="424"/>
      <c r="L362" s="424"/>
      <c r="M362" s="361"/>
      <c r="N362" s="361"/>
      <c r="O362" s="361"/>
      <c r="P362" s="361"/>
    </row>
    <row r="363" spans="1:18" ht="19.5" thickBot="1" x14ac:dyDescent="0.25">
      <c r="A363" s="800"/>
      <c r="B363" s="888"/>
      <c r="C363" s="401"/>
      <c r="D363" s="3" t="s">
        <v>1313</v>
      </c>
      <c r="E363" s="393"/>
      <c r="F363" s="393"/>
      <c r="G363" s="393"/>
      <c r="H363" s="393"/>
      <c r="I363" s="393"/>
      <c r="J363" s="393"/>
      <c r="K363" s="393"/>
      <c r="L363" s="393"/>
      <c r="M363" s="11">
        <f>SUM(M354:M360)</f>
        <v>63</v>
      </c>
      <c r="N363" s="11">
        <f>SUM(N354:N360)</f>
        <v>47</v>
      </c>
      <c r="O363" s="11">
        <f>SUM(O354:O360)</f>
        <v>50</v>
      </c>
      <c r="P363" s="11">
        <f>SUM(P354:P360)</f>
        <v>26</v>
      </c>
    </row>
    <row r="364" spans="1:18" ht="19.5" thickBot="1" x14ac:dyDescent="0.25">
      <c r="A364" s="800"/>
      <c r="B364" s="888"/>
      <c r="C364" s="401"/>
      <c r="D364" s="3" t="s">
        <v>1315</v>
      </c>
      <c r="E364" s="393"/>
      <c r="F364" s="393"/>
      <c r="G364" s="393"/>
      <c r="H364" s="393"/>
      <c r="I364" s="393"/>
      <c r="J364" s="393"/>
      <c r="K364" s="393"/>
      <c r="L364" s="393"/>
      <c r="M364" s="135">
        <f t="shared" ref="M364:O364" si="49">(M363*1.73*220*0.9)/1000</f>
        <v>21.580020000000001</v>
      </c>
      <c r="N364" s="135">
        <f t="shared" si="49"/>
        <v>16.09938</v>
      </c>
      <c r="O364" s="135">
        <f t="shared" si="49"/>
        <v>17.126999999999999</v>
      </c>
      <c r="P364" s="136"/>
      <c r="Q364" s="168"/>
    </row>
    <row r="365" spans="1:18" ht="18.75" thickBot="1" x14ac:dyDescent="0.25">
      <c r="A365" s="800"/>
      <c r="B365" s="888"/>
      <c r="C365" s="401"/>
      <c r="D365" s="3" t="s">
        <v>1317</v>
      </c>
      <c r="E365" s="394"/>
      <c r="F365" s="394"/>
      <c r="G365" s="394"/>
      <c r="H365" s="394"/>
      <c r="I365" s="394"/>
      <c r="J365" s="394"/>
      <c r="K365" s="394"/>
      <c r="L365" s="394"/>
      <c r="M365" s="788">
        <f>(M364+N364+O364)</f>
        <v>54.806399999999996</v>
      </c>
      <c r="N365" s="789"/>
      <c r="O365" s="789"/>
      <c r="P365" s="790"/>
    </row>
    <row r="366" spans="1:18" ht="19.5" thickBot="1" x14ac:dyDescent="0.25">
      <c r="A366" s="801"/>
      <c r="B366" s="889"/>
      <c r="C366" s="438"/>
      <c r="D366" s="37" t="s">
        <v>59</v>
      </c>
      <c r="E366" s="407"/>
      <c r="F366" s="407"/>
      <c r="G366" s="407"/>
      <c r="H366" s="407"/>
      <c r="I366" s="407"/>
      <c r="J366" s="407"/>
      <c r="K366" s="407"/>
      <c r="L366" s="407"/>
      <c r="M366" s="67">
        <f>M363+M349</f>
        <v>244</v>
      </c>
      <c r="N366" s="67">
        <f>N363+N349</f>
        <v>219</v>
      </c>
      <c r="O366" s="67">
        <f>O363+O349</f>
        <v>250</v>
      </c>
      <c r="P366" s="67">
        <f>P363+P349</f>
        <v>104</v>
      </c>
    </row>
    <row r="367" spans="1:18" ht="31.5" customHeight="1" thickBot="1" x14ac:dyDescent="0.25">
      <c r="A367" s="637"/>
      <c r="B367" s="637"/>
      <c r="C367" s="637"/>
      <c r="D367" s="629" t="str">
        <f>HYPERLINK("#Оглавление!h12","&lt;&lt;&lt;&lt;&lt;")</f>
        <v>&lt;&lt;&lt;&lt;&lt;</v>
      </c>
      <c r="E367" s="637"/>
      <c r="F367" s="637"/>
      <c r="G367" s="637"/>
      <c r="H367" s="637"/>
      <c r="I367" s="637"/>
      <c r="J367" s="637"/>
      <c r="K367" s="637"/>
      <c r="L367" s="637"/>
      <c r="M367" s="637"/>
      <c r="N367" s="637"/>
      <c r="O367" s="637"/>
      <c r="P367" s="637"/>
    </row>
    <row r="368" spans="1:18" ht="48" customHeight="1" thickBot="1" x14ac:dyDescent="0.25">
      <c r="A368" s="190" t="s">
        <v>1659</v>
      </c>
      <c r="B368" s="57"/>
      <c r="C368" s="387" t="s">
        <v>1436</v>
      </c>
      <c r="D368" s="182" t="s">
        <v>1351</v>
      </c>
      <c r="E368" s="390" t="s">
        <v>1435</v>
      </c>
      <c r="F368" s="499" t="s">
        <v>1511</v>
      </c>
      <c r="G368" s="499" t="s">
        <v>1557</v>
      </c>
      <c r="H368" s="720" t="s">
        <v>1558</v>
      </c>
      <c r="I368" s="499" t="s">
        <v>1559</v>
      </c>
      <c r="J368" s="720" t="s">
        <v>1446</v>
      </c>
      <c r="K368" s="499" t="s">
        <v>1560</v>
      </c>
      <c r="L368" s="499" t="s">
        <v>1561</v>
      </c>
      <c r="M368" s="166" t="str">
        <f>'Данные по ТП'!C145</f>
        <v>ТМ-630/10</v>
      </c>
      <c r="N368" s="126" t="s">
        <v>1352</v>
      </c>
      <c r="O368" s="125" t="s">
        <v>5</v>
      </c>
      <c r="P368" s="127">
        <f>'Данные по ТП'!F145</f>
        <v>39957</v>
      </c>
    </row>
    <row r="369" spans="1:17" ht="19.5" thickBot="1" x14ac:dyDescent="0.25">
      <c r="A369" s="794" t="s">
        <v>1572</v>
      </c>
      <c r="B369" s="887" t="s">
        <v>610</v>
      </c>
      <c r="C369" s="401">
        <v>1</v>
      </c>
      <c r="D369" s="191" t="s">
        <v>562</v>
      </c>
      <c r="E369" s="424"/>
      <c r="F369" s="686">
        <f>((O369*1.73*220*0.9)/1000)+((N369*1.73*220*0.9)/1000)+((M369*1.73*220*0.9)/1000)</f>
        <v>5.8231800000000007</v>
      </c>
      <c r="G369" s="822">
        <v>227</v>
      </c>
      <c r="H369" s="822">
        <v>234</v>
      </c>
      <c r="I369" s="822">
        <v>237</v>
      </c>
      <c r="J369" s="822">
        <v>394</v>
      </c>
      <c r="K369" s="822">
        <v>395</v>
      </c>
      <c r="L369" s="822">
        <v>399</v>
      </c>
      <c r="M369" s="202">
        <v>8</v>
      </c>
      <c r="N369" s="202">
        <v>4</v>
      </c>
      <c r="O369" s="202">
        <v>5</v>
      </c>
      <c r="P369" s="202">
        <v>4</v>
      </c>
    </row>
    <row r="370" spans="1:17" ht="19.5" thickBot="1" x14ac:dyDescent="0.25">
      <c r="A370" s="800"/>
      <c r="B370" s="888"/>
      <c r="C370" s="401">
        <v>2</v>
      </c>
      <c r="D370" s="191" t="s">
        <v>563</v>
      </c>
      <c r="E370" s="424"/>
      <c r="F370" s="686">
        <f t="shared" ref="F370:F381" si="50">((O370*1.73*220*0.9)/1000)+((N370*1.73*220*0.9)/1000)+((M370*1.73*220*0.9)/1000)</f>
        <v>29.800979999999999</v>
      </c>
      <c r="G370" s="823"/>
      <c r="H370" s="823"/>
      <c r="I370" s="823"/>
      <c r="J370" s="823"/>
      <c r="K370" s="823"/>
      <c r="L370" s="823"/>
      <c r="M370" s="202">
        <v>14</v>
      </c>
      <c r="N370" s="202">
        <v>37</v>
      </c>
      <c r="O370" s="202">
        <v>36</v>
      </c>
      <c r="P370" s="202">
        <v>20</v>
      </c>
    </row>
    <row r="371" spans="1:17" ht="19.5" thickBot="1" x14ac:dyDescent="0.25">
      <c r="A371" s="800"/>
      <c r="B371" s="888"/>
      <c r="C371" s="401">
        <v>3</v>
      </c>
      <c r="D371" s="191" t="s">
        <v>1030</v>
      </c>
      <c r="E371" s="424"/>
      <c r="F371" s="686">
        <f t="shared" si="50"/>
        <v>0</v>
      </c>
      <c r="G371" s="686"/>
      <c r="H371" s="686"/>
      <c r="I371" s="686"/>
      <c r="J371" s="686"/>
      <c r="K371" s="686"/>
      <c r="L371" s="686"/>
      <c r="M371" s="202">
        <v>0</v>
      </c>
      <c r="N371" s="202">
        <v>0</v>
      </c>
      <c r="O371" s="202">
        <v>0</v>
      </c>
      <c r="P371" s="202">
        <v>0</v>
      </c>
    </row>
    <row r="372" spans="1:17" ht="19.5" thickBot="1" x14ac:dyDescent="0.25">
      <c r="A372" s="800"/>
      <c r="B372" s="888"/>
      <c r="C372" s="401">
        <v>4</v>
      </c>
      <c r="D372" s="191" t="s">
        <v>564</v>
      </c>
      <c r="E372" s="424"/>
      <c r="F372" s="686">
        <f t="shared" si="50"/>
        <v>26.375579999999999</v>
      </c>
      <c r="G372" s="686"/>
      <c r="H372" s="686"/>
      <c r="I372" s="686"/>
      <c r="J372" s="686"/>
      <c r="K372" s="686"/>
      <c r="L372" s="686"/>
      <c r="M372" s="202">
        <v>42</v>
      </c>
      <c r="N372" s="202">
        <v>15</v>
      </c>
      <c r="O372" s="202">
        <v>20</v>
      </c>
      <c r="P372" s="202">
        <v>24</v>
      </c>
    </row>
    <row r="373" spans="1:17" ht="19.5" thickBot="1" x14ac:dyDescent="0.25">
      <c r="A373" s="800"/>
      <c r="B373" s="888"/>
      <c r="C373" s="401">
        <v>5</v>
      </c>
      <c r="D373" s="191" t="s">
        <v>565</v>
      </c>
      <c r="E373" s="424"/>
      <c r="F373" s="686">
        <f t="shared" si="50"/>
        <v>67.137839999999997</v>
      </c>
      <c r="G373" s="686"/>
      <c r="H373" s="686"/>
      <c r="I373" s="686"/>
      <c r="J373" s="686"/>
      <c r="K373" s="686"/>
      <c r="L373" s="686"/>
      <c r="M373" s="202">
        <v>52</v>
      </c>
      <c r="N373" s="202">
        <v>57</v>
      </c>
      <c r="O373" s="202">
        <v>87</v>
      </c>
      <c r="P373" s="202">
        <v>9</v>
      </c>
    </row>
    <row r="374" spans="1:17" ht="19.5" thickBot="1" x14ac:dyDescent="0.25">
      <c r="A374" s="800"/>
      <c r="B374" s="888"/>
      <c r="C374" s="401">
        <v>6</v>
      </c>
      <c r="D374" s="191" t="s">
        <v>566</v>
      </c>
      <c r="E374" s="424"/>
      <c r="F374" s="686">
        <f t="shared" si="50"/>
        <v>0</v>
      </c>
      <c r="G374" s="686"/>
      <c r="H374" s="686"/>
      <c r="I374" s="686"/>
      <c r="J374" s="686"/>
      <c r="K374" s="686"/>
      <c r="L374" s="686"/>
      <c r="M374" s="202">
        <v>0</v>
      </c>
      <c r="N374" s="202">
        <v>0</v>
      </c>
      <c r="O374" s="202">
        <v>0</v>
      </c>
      <c r="P374" s="202">
        <v>0</v>
      </c>
    </row>
    <row r="375" spans="1:17" ht="19.5" thickBot="1" x14ac:dyDescent="0.25">
      <c r="A375" s="800"/>
      <c r="B375" s="888"/>
      <c r="C375" s="401">
        <v>7</v>
      </c>
      <c r="D375" s="191" t="s">
        <v>567</v>
      </c>
      <c r="E375" s="424"/>
      <c r="F375" s="686">
        <f t="shared" si="50"/>
        <v>0</v>
      </c>
      <c r="G375" s="686"/>
      <c r="H375" s="686"/>
      <c r="I375" s="686"/>
      <c r="J375" s="686"/>
      <c r="K375" s="686"/>
      <c r="L375" s="686"/>
      <c r="M375" s="202">
        <v>0</v>
      </c>
      <c r="N375" s="202">
        <v>0</v>
      </c>
      <c r="O375" s="202">
        <v>0</v>
      </c>
      <c r="P375" s="202">
        <v>0</v>
      </c>
    </row>
    <row r="376" spans="1:17" ht="19.5" thickBot="1" x14ac:dyDescent="0.25">
      <c r="A376" s="800"/>
      <c r="B376" s="888"/>
      <c r="C376" s="401">
        <v>8</v>
      </c>
      <c r="D376" s="191" t="s">
        <v>568</v>
      </c>
      <c r="E376" s="424"/>
      <c r="F376" s="686">
        <f t="shared" si="50"/>
        <v>0</v>
      </c>
      <c r="G376" s="686"/>
      <c r="H376" s="686"/>
      <c r="I376" s="686"/>
      <c r="J376" s="686"/>
      <c r="K376" s="686"/>
      <c r="L376" s="686"/>
      <c r="M376" s="202">
        <v>0</v>
      </c>
      <c r="N376" s="202">
        <v>0</v>
      </c>
      <c r="O376" s="202">
        <v>0</v>
      </c>
      <c r="P376" s="202">
        <v>0</v>
      </c>
    </row>
    <row r="377" spans="1:17" ht="19.5" thickBot="1" x14ac:dyDescent="0.25">
      <c r="A377" s="800"/>
      <c r="B377" s="888"/>
      <c r="C377" s="401">
        <v>9</v>
      </c>
      <c r="D377" s="191" t="s">
        <v>569</v>
      </c>
      <c r="E377" s="424"/>
      <c r="F377" s="686">
        <f t="shared" si="50"/>
        <v>0</v>
      </c>
      <c r="G377" s="686"/>
      <c r="H377" s="686"/>
      <c r="I377" s="686"/>
      <c r="J377" s="686"/>
      <c r="K377" s="686"/>
      <c r="L377" s="686"/>
      <c r="M377" s="202"/>
      <c r="N377" s="202"/>
      <c r="O377" s="202"/>
      <c r="P377" s="202"/>
    </row>
    <row r="378" spans="1:17" ht="19.5" thickBot="1" x14ac:dyDescent="0.25">
      <c r="A378" s="800"/>
      <c r="B378" s="888"/>
      <c r="C378" s="401">
        <v>10</v>
      </c>
      <c r="D378" s="191" t="s">
        <v>570</v>
      </c>
      <c r="E378" s="424"/>
      <c r="F378" s="686">
        <f t="shared" si="50"/>
        <v>27.060660000000002</v>
      </c>
      <c r="G378" s="686"/>
      <c r="H378" s="686"/>
      <c r="I378" s="686"/>
      <c r="J378" s="686"/>
      <c r="K378" s="686"/>
      <c r="L378" s="686"/>
      <c r="M378" s="202">
        <v>19</v>
      </c>
      <c r="N378" s="202">
        <v>20</v>
      </c>
      <c r="O378" s="202">
        <v>40</v>
      </c>
      <c r="P378" s="202">
        <v>13</v>
      </c>
    </row>
    <row r="379" spans="1:17" ht="19.5" thickBot="1" x14ac:dyDescent="0.25">
      <c r="A379" s="800"/>
      <c r="B379" s="888"/>
      <c r="C379" s="401">
        <v>11</v>
      </c>
      <c r="D379" s="191" t="s">
        <v>571</v>
      </c>
      <c r="E379" s="424"/>
      <c r="F379" s="686">
        <f t="shared" si="50"/>
        <v>0</v>
      </c>
      <c r="G379" s="686"/>
      <c r="H379" s="686"/>
      <c r="I379" s="686"/>
      <c r="J379" s="686"/>
      <c r="K379" s="686"/>
      <c r="L379" s="686"/>
      <c r="M379" s="202"/>
      <c r="N379" s="202"/>
      <c r="O379" s="202"/>
      <c r="P379" s="202"/>
    </row>
    <row r="380" spans="1:17" ht="19.5" thickBot="1" x14ac:dyDescent="0.25">
      <c r="A380" s="800"/>
      <c r="B380" s="888"/>
      <c r="C380" s="401">
        <v>12</v>
      </c>
      <c r="D380" s="191" t="s">
        <v>572</v>
      </c>
      <c r="E380" s="424"/>
      <c r="F380" s="686">
        <f t="shared" si="50"/>
        <v>0</v>
      </c>
      <c r="G380" s="686"/>
      <c r="H380" s="686"/>
      <c r="I380" s="686"/>
      <c r="J380" s="686"/>
      <c r="K380" s="686"/>
      <c r="L380" s="686"/>
      <c r="M380" s="202">
        <v>0</v>
      </c>
      <c r="N380" s="202">
        <v>0</v>
      </c>
      <c r="O380" s="202">
        <v>0</v>
      </c>
      <c r="P380" s="202">
        <v>0</v>
      </c>
    </row>
    <row r="381" spans="1:17" ht="19.5" thickBot="1" x14ac:dyDescent="0.25">
      <c r="A381" s="800"/>
      <c r="B381" s="888"/>
      <c r="C381" s="401"/>
      <c r="D381" s="191"/>
      <c r="E381" s="424"/>
      <c r="F381" s="686">
        <f t="shared" si="50"/>
        <v>0</v>
      </c>
      <c r="G381" s="686"/>
      <c r="H381" s="686"/>
      <c r="I381" s="686"/>
      <c r="J381" s="686"/>
      <c r="K381" s="686"/>
      <c r="L381" s="686"/>
      <c r="M381" s="361"/>
      <c r="N381" s="361"/>
      <c r="O381" s="361"/>
      <c r="P381" s="361"/>
    </row>
    <row r="382" spans="1:17" ht="19.5" thickBot="1" x14ac:dyDescent="0.25">
      <c r="A382" s="800"/>
      <c r="B382" s="888"/>
      <c r="C382" s="401"/>
      <c r="D382" s="191"/>
      <c r="E382" s="424"/>
      <c r="F382" s="424"/>
      <c r="G382" s="424"/>
      <c r="H382" s="424"/>
      <c r="I382" s="424"/>
      <c r="J382" s="424"/>
      <c r="K382" s="424"/>
      <c r="L382" s="424"/>
      <c r="M382" s="361"/>
      <c r="N382" s="361"/>
      <c r="O382" s="361"/>
      <c r="P382" s="361"/>
    </row>
    <row r="383" spans="1:17" ht="19.5" thickBot="1" x14ac:dyDescent="0.25">
      <c r="A383" s="800"/>
      <c r="B383" s="888"/>
      <c r="C383" s="401"/>
      <c r="D383" s="3" t="s">
        <v>1314</v>
      </c>
      <c r="E383" s="393"/>
      <c r="F383" s="393"/>
      <c r="G383" s="393"/>
      <c r="H383" s="393"/>
      <c r="I383" s="393"/>
      <c r="J383" s="393"/>
      <c r="K383" s="393"/>
      <c r="L383" s="393"/>
      <c r="M383" s="11">
        <f>SUM(M369:M380)</f>
        <v>135</v>
      </c>
      <c r="N383" s="11">
        <f>SUM(N369:N380)</f>
        <v>133</v>
      </c>
      <c r="O383" s="11">
        <f>SUM(O369:O380)</f>
        <v>188</v>
      </c>
      <c r="P383" s="11">
        <f>SUM(P369:P380)</f>
        <v>70</v>
      </c>
    </row>
    <row r="384" spans="1:17" ht="19.5" thickBot="1" x14ac:dyDescent="0.25">
      <c r="A384" s="800"/>
      <c r="B384" s="888"/>
      <c r="C384" s="401"/>
      <c r="D384" s="3" t="s">
        <v>1315</v>
      </c>
      <c r="E384" s="393"/>
      <c r="F384" s="393"/>
      <c r="G384" s="393"/>
      <c r="H384" s="393"/>
      <c r="I384" s="393"/>
      <c r="J384" s="393"/>
      <c r="K384" s="393"/>
      <c r="L384" s="393"/>
      <c r="M384" s="135">
        <f t="shared" ref="M384:O384" si="51">(M383*1.73*220*0.9)/1000</f>
        <v>46.242899999999999</v>
      </c>
      <c r="N384" s="135">
        <f t="shared" si="51"/>
        <v>45.557820000000007</v>
      </c>
      <c r="O384" s="135">
        <f t="shared" si="51"/>
        <v>64.39752</v>
      </c>
      <c r="P384" s="136"/>
      <c r="Q384" s="168"/>
    </row>
    <row r="385" spans="1:16" ht="18.75" thickBot="1" x14ac:dyDescent="0.25">
      <c r="A385" s="800"/>
      <c r="B385" s="888"/>
      <c r="C385" s="401"/>
      <c r="D385" s="3" t="s">
        <v>1316</v>
      </c>
      <c r="E385" s="394"/>
      <c r="F385" s="394"/>
      <c r="G385" s="394"/>
      <c r="H385" s="394"/>
      <c r="I385" s="394"/>
      <c r="J385" s="394"/>
      <c r="K385" s="394"/>
      <c r="L385" s="394"/>
      <c r="M385" s="788">
        <f>(M384+N384+O384)</f>
        <v>156.19824</v>
      </c>
      <c r="N385" s="789"/>
      <c r="O385" s="789"/>
      <c r="P385" s="790"/>
    </row>
    <row r="386" spans="1:16" ht="19.5" thickBot="1" x14ac:dyDescent="0.25">
      <c r="A386" s="800"/>
      <c r="B386" s="888"/>
      <c r="C386" s="404"/>
      <c r="D386" s="830"/>
      <c r="E386" s="831"/>
      <c r="F386" s="831"/>
      <c r="G386" s="831"/>
      <c r="H386" s="831"/>
      <c r="I386" s="831"/>
      <c r="J386" s="831"/>
      <c r="K386" s="831"/>
      <c r="L386" s="831"/>
      <c r="M386" s="831"/>
      <c r="N386" s="831"/>
      <c r="O386" s="831"/>
      <c r="P386" s="832"/>
    </row>
    <row r="387" spans="1:16" ht="36" customHeight="1" thickBot="1" x14ac:dyDescent="0.25">
      <c r="A387" s="800"/>
      <c r="B387" s="888"/>
      <c r="C387" s="387" t="s">
        <v>1436</v>
      </c>
      <c r="D387" s="182" t="s">
        <v>1327</v>
      </c>
      <c r="E387" s="390" t="s">
        <v>1435</v>
      </c>
      <c r="F387" s="499" t="s">
        <v>1511</v>
      </c>
      <c r="G387" s="499" t="s">
        <v>1557</v>
      </c>
      <c r="H387" s="720" t="s">
        <v>1558</v>
      </c>
      <c r="I387" s="499" t="s">
        <v>1559</v>
      </c>
      <c r="J387" s="720" t="s">
        <v>1446</v>
      </c>
      <c r="K387" s="499" t="s">
        <v>1560</v>
      </c>
      <c r="L387" s="499" t="s">
        <v>1561</v>
      </c>
      <c r="M387" s="166" t="str">
        <f>'Данные по ТП'!C146</f>
        <v>ТМ-630/10</v>
      </c>
      <c r="N387" s="126" t="s">
        <v>1352</v>
      </c>
      <c r="O387" s="125" t="s">
        <v>5</v>
      </c>
      <c r="P387" s="127">
        <f>'Данные по ТП'!F146</f>
        <v>58380</v>
      </c>
    </row>
    <row r="388" spans="1:16" ht="19.5" thickBot="1" x14ac:dyDescent="0.25">
      <c r="A388" s="800"/>
      <c r="B388" s="888"/>
      <c r="C388" s="401">
        <v>13</v>
      </c>
      <c r="D388" s="191" t="s">
        <v>1657</v>
      </c>
      <c r="E388" s="424"/>
      <c r="F388" s="686">
        <f>((O388*1.73*220*0.9)/1000)+((N388*1.73*220*0.9)/1000)+((M388*1.73*220*0.9)/1000)</f>
        <v>0</v>
      </c>
      <c r="G388" s="822"/>
      <c r="H388" s="822"/>
      <c r="I388" s="822"/>
      <c r="J388" s="822"/>
      <c r="K388" s="822"/>
      <c r="L388" s="822"/>
      <c r="M388" s="202">
        <v>0</v>
      </c>
      <c r="N388" s="202">
        <v>0</v>
      </c>
      <c r="O388" s="202">
        <v>0</v>
      </c>
      <c r="P388" s="202">
        <v>0</v>
      </c>
    </row>
    <row r="389" spans="1:16" ht="19.5" thickBot="1" x14ac:dyDescent="0.25">
      <c r="A389" s="800"/>
      <c r="B389" s="888"/>
      <c r="C389" s="401">
        <v>14</v>
      </c>
      <c r="D389" s="191" t="s">
        <v>573</v>
      </c>
      <c r="E389" s="424"/>
      <c r="F389" s="686">
        <f t="shared" ref="F389:F404" si="52">((O389*1.73*220*0.9)/1000)+((N389*1.73*220*0.9)/1000)+((M389*1.73*220*0.9)/1000)</f>
        <v>0</v>
      </c>
      <c r="G389" s="823"/>
      <c r="H389" s="823"/>
      <c r="I389" s="823"/>
      <c r="J389" s="823"/>
      <c r="K389" s="823"/>
      <c r="L389" s="823"/>
      <c r="M389" s="202">
        <v>0</v>
      </c>
      <c r="N389" s="202">
        <v>0</v>
      </c>
      <c r="O389" s="202">
        <v>0</v>
      </c>
      <c r="P389" s="202">
        <v>0</v>
      </c>
    </row>
    <row r="390" spans="1:16" ht="19.5" thickBot="1" x14ac:dyDescent="0.25">
      <c r="A390" s="800"/>
      <c r="B390" s="888"/>
      <c r="C390" s="401">
        <v>15</v>
      </c>
      <c r="D390" s="191" t="s">
        <v>1658</v>
      </c>
      <c r="E390" s="424"/>
      <c r="F390" s="686">
        <f t="shared" si="52"/>
        <v>26.03304</v>
      </c>
      <c r="G390" s="686"/>
      <c r="H390" s="686"/>
      <c r="I390" s="686"/>
      <c r="J390" s="686"/>
      <c r="K390" s="686"/>
      <c r="L390" s="686"/>
      <c r="M390" s="202">
        <v>35</v>
      </c>
      <c r="N390" s="202">
        <v>21</v>
      </c>
      <c r="O390" s="202">
        <v>20</v>
      </c>
      <c r="P390" s="202">
        <v>11</v>
      </c>
    </row>
    <row r="391" spans="1:16" ht="19.5" thickBot="1" x14ac:dyDescent="0.25">
      <c r="A391" s="800"/>
      <c r="B391" s="888"/>
      <c r="C391" s="401">
        <v>16</v>
      </c>
      <c r="D391" s="191" t="s">
        <v>574</v>
      </c>
      <c r="E391" s="424"/>
      <c r="F391" s="686">
        <f t="shared" si="52"/>
        <v>32.883839999999999</v>
      </c>
      <c r="G391" s="686"/>
      <c r="H391" s="686"/>
      <c r="I391" s="686"/>
      <c r="J391" s="686"/>
      <c r="K391" s="686"/>
      <c r="L391" s="686"/>
      <c r="M391" s="202">
        <v>24</v>
      </c>
      <c r="N391" s="202">
        <v>37</v>
      </c>
      <c r="O391" s="202">
        <v>35</v>
      </c>
      <c r="P391" s="202">
        <v>15</v>
      </c>
    </row>
    <row r="392" spans="1:16" ht="19.5" thickBot="1" x14ac:dyDescent="0.25">
      <c r="A392" s="800"/>
      <c r="B392" s="888"/>
      <c r="C392" s="401">
        <v>17</v>
      </c>
      <c r="D392" s="191" t="s">
        <v>575</v>
      </c>
      <c r="E392" s="424"/>
      <c r="F392" s="686">
        <f t="shared" si="52"/>
        <v>0</v>
      </c>
      <c r="G392" s="686"/>
      <c r="H392" s="686"/>
      <c r="I392" s="686"/>
      <c r="J392" s="686"/>
      <c r="K392" s="686"/>
      <c r="L392" s="686"/>
      <c r="M392" s="202"/>
      <c r="N392" s="202"/>
      <c r="O392" s="202"/>
      <c r="P392" s="202"/>
    </row>
    <row r="393" spans="1:16" ht="19.5" thickBot="1" x14ac:dyDescent="0.25">
      <c r="A393" s="800"/>
      <c r="B393" s="888"/>
      <c r="C393" s="401">
        <v>18</v>
      </c>
      <c r="D393" s="191" t="s">
        <v>576</v>
      </c>
      <c r="E393" s="424"/>
      <c r="F393" s="686">
        <f t="shared" si="52"/>
        <v>9.2485800000000005</v>
      </c>
      <c r="G393" s="686"/>
      <c r="H393" s="686"/>
      <c r="I393" s="686"/>
      <c r="J393" s="686"/>
      <c r="K393" s="686"/>
      <c r="L393" s="686"/>
      <c r="M393" s="202">
        <v>6</v>
      </c>
      <c r="N393" s="202">
        <v>20</v>
      </c>
      <c r="O393" s="202">
        <v>1</v>
      </c>
      <c r="P393" s="202">
        <v>13</v>
      </c>
    </row>
    <row r="394" spans="1:16" ht="19.5" thickBot="1" x14ac:dyDescent="0.25">
      <c r="A394" s="800"/>
      <c r="B394" s="888"/>
      <c r="C394" s="401">
        <v>19</v>
      </c>
      <c r="D394" s="191" t="s">
        <v>577</v>
      </c>
      <c r="E394" s="424"/>
      <c r="F394" s="686">
        <f t="shared" si="52"/>
        <v>0</v>
      </c>
      <c r="G394" s="686"/>
      <c r="H394" s="686"/>
      <c r="I394" s="686"/>
      <c r="J394" s="686"/>
      <c r="K394" s="686"/>
      <c r="L394" s="686"/>
      <c r="M394" s="202"/>
      <c r="N394" s="202"/>
      <c r="O394" s="202"/>
      <c r="P394" s="202"/>
    </row>
    <row r="395" spans="1:16" ht="19.5" thickBot="1" x14ac:dyDescent="0.25">
      <c r="A395" s="800"/>
      <c r="B395" s="888"/>
      <c r="C395" s="401">
        <v>20</v>
      </c>
      <c r="D395" s="191" t="s">
        <v>578</v>
      </c>
      <c r="E395" s="424"/>
      <c r="F395" s="686">
        <f t="shared" si="52"/>
        <v>23.292719999999999</v>
      </c>
      <c r="G395" s="686"/>
      <c r="H395" s="686"/>
      <c r="I395" s="686"/>
      <c r="J395" s="686"/>
      <c r="K395" s="686"/>
      <c r="L395" s="686"/>
      <c r="M395" s="202">
        <v>22</v>
      </c>
      <c r="N395" s="202">
        <v>25</v>
      </c>
      <c r="O395" s="202">
        <v>21</v>
      </c>
      <c r="P395" s="202">
        <v>7</v>
      </c>
    </row>
    <row r="396" spans="1:16" ht="19.5" thickBot="1" x14ac:dyDescent="0.25">
      <c r="A396" s="800"/>
      <c r="B396" s="888"/>
      <c r="C396" s="401">
        <v>21</v>
      </c>
      <c r="D396" s="191" t="s">
        <v>579</v>
      </c>
      <c r="E396" s="424"/>
      <c r="F396" s="686">
        <f t="shared" si="52"/>
        <v>0</v>
      </c>
      <c r="G396" s="686"/>
      <c r="H396" s="686"/>
      <c r="I396" s="686"/>
      <c r="J396" s="686"/>
      <c r="K396" s="686"/>
      <c r="L396" s="686"/>
      <c r="M396" s="202"/>
      <c r="N396" s="202"/>
      <c r="O396" s="202"/>
      <c r="P396" s="202"/>
    </row>
    <row r="397" spans="1:16" ht="19.5" thickBot="1" x14ac:dyDescent="0.25">
      <c r="A397" s="800"/>
      <c r="B397" s="888"/>
      <c r="C397" s="401">
        <v>22</v>
      </c>
      <c r="D397" s="191" t="s">
        <v>580</v>
      </c>
      <c r="E397" s="424"/>
      <c r="F397" s="686">
        <f t="shared" si="52"/>
        <v>0</v>
      </c>
      <c r="G397" s="686"/>
      <c r="H397" s="686"/>
      <c r="I397" s="686"/>
      <c r="J397" s="686"/>
      <c r="K397" s="686"/>
      <c r="L397" s="686"/>
      <c r="M397" s="202">
        <v>0</v>
      </c>
      <c r="N397" s="202">
        <v>0</v>
      </c>
      <c r="O397" s="202">
        <v>0</v>
      </c>
      <c r="P397" s="202">
        <v>0</v>
      </c>
    </row>
    <row r="398" spans="1:16" ht="19.5" thickBot="1" x14ac:dyDescent="0.25">
      <c r="A398" s="800"/>
      <c r="B398" s="888"/>
      <c r="C398" s="401">
        <v>23</v>
      </c>
      <c r="D398" s="191" t="s">
        <v>581</v>
      </c>
      <c r="E398" s="424"/>
      <c r="F398" s="686">
        <f t="shared" si="52"/>
        <v>8.2209599999999998</v>
      </c>
      <c r="G398" s="686"/>
      <c r="H398" s="686"/>
      <c r="I398" s="686"/>
      <c r="J398" s="686"/>
      <c r="K398" s="686"/>
      <c r="L398" s="686"/>
      <c r="M398" s="202">
        <v>12</v>
      </c>
      <c r="N398" s="202">
        <v>1</v>
      </c>
      <c r="O398" s="202">
        <v>11</v>
      </c>
      <c r="P398" s="202">
        <v>1</v>
      </c>
    </row>
    <row r="399" spans="1:16" ht="19.5" thickBot="1" x14ac:dyDescent="0.25">
      <c r="A399" s="800"/>
      <c r="B399" s="888"/>
      <c r="C399" s="401">
        <v>24</v>
      </c>
      <c r="D399" s="191" t="s">
        <v>582</v>
      </c>
      <c r="E399" s="424"/>
      <c r="F399" s="686">
        <f t="shared" si="52"/>
        <v>25.347959999999997</v>
      </c>
      <c r="G399" s="686"/>
      <c r="H399" s="686"/>
      <c r="I399" s="686"/>
      <c r="J399" s="686"/>
      <c r="K399" s="686"/>
      <c r="L399" s="686"/>
      <c r="M399" s="202">
        <v>14</v>
      </c>
      <c r="N399" s="202">
        <v>36</v>
      </c>
      <c r="O399" s="202">
        <v>24</v>
      </c>
      <c r="P399" s="202">
        <v>15</v>
      </c>
    </row>
    <row r="400" spans="1:16" ht="19.5" thickBot="1" x14ac:dyDescent="0.25">
      <c r="A400" s="800"/>
      <c r="B400" s="888"/>
      <c r="C400" s="401">
        <v>25</v>
      </c>
      <c r="D400" s="191" t="s">
        <v>1031</v>
      </c>
      <c r="E400" s="424"/>
      <c r="F400" s="686">
        <f t="shared" si="52"/>
        <v>13.359060000000001</v>
      </c>
      <c r="G400" s="686"/>
      <c r="H400" s="686"/>
      <c r="I400" s="686"/>
      <c r="J400" s="686"/>
      <c r="K400" s="686"/>
      <c r="L400" s="686"/>
      <c r="M400" s="202">
        <v>8</v>
      </c>
      <c r="N400" s="202">
        <v>11</v>
      </c>
      <c r="O400" s="202">
        <v>20</v>
      </c>
      <c r="P400" s="202">
        <v>0</v>
      </c>
    </row>
    <row r="401" spans="1:17" ht="19.5" thickBot="1" x14ac:dyDescent="0.25">
      <c r="A401" s="800"/>
      <c r="B401" s="888"/>
      <c r="C401" s="401">
        <v>26</v>
      </c>
      <c r="D401" s="191" t="s">
        <v>583</v>
      </c>
      <c r="E401" s="424"/>
      <c r="F401" s="686">
        <f t="shared" si="52"/>
        <v>0</v>
      </c>
      <c r="G401" s="686"/>
      <c r="H401" s="686"/>
      <c r="I401" s="686"/>
      <c r="J401" s="686"/>
      <c r="K401" s="686"/>
      <c r="L401" s="686"/>
      <c r="M401" s="202">
        <v>0</v>
      </c>
      <c r="N401" s="202">
        <v>0</v>
      </c>
      <c r="O401" s="202">
        <v>0</v>
      </c>
      <c r="P401" s="202">
        <v>0</v>
      </c>
    </row>
    <row r="402" spans="1:17" ht="19.5" thickBot="1" x14ac:dyDescent="0.25">
      <c r="A402" s="800"/>
      <c r="B402" s="888"/>
      <c r="C402" s="401">
        <v>27</v>
      </c>
      <c r="D402" s="191" t="s">
        <v>584</v>
      </c>
      <c r="E402" s="424"/>
      <c r="F402" s="686">
        <f t="shared" si="52"/>
        <v>0</v>
      </c>
      <c r="G402" s="686"/>
      <c r="H402" s="686"/>
      <c r="I402" s="686"/>
      <c r="J402" s="686"/>
      <c r="K402" s="686"/>
      <c r="L402" s="686"/>
      <c r="M402" s="202">
        <v>0</v>
      </c>
      <c r="N402" s="202">
        <v>0</v>
      </c>
      <c r="O402" s="202">
        <v>0</v>
      </c>
      <c r="P402" s="202">
        <v>0</v>
      </c>
    </row>
    <row r="403" spans="1:17" ht="19.5" thickBot="1" x14ac:dyDescent="0.25">
      <c r="A403" s="800"/>
      <c r="B403" s="888"/>
      <c r="C403" s="401">
        <v>28</v>
      </c>
      <c r="D403" s="191" t="s">
        <v>585</v>
      </c>
      <c r="E403" s="424"/>
      <c r="F403" s="686">
        <f t="shared" si="52"/>
        <v>45.55782</v>
      </c>
      <c r="G403" s="686"/>
      <c r="H403" s="686"/>
      <c r="I403" s="686"/>
      <c r="J403" s="686"/>
      <c r="K403" s="686"/>
      <c r="L403" s="686"/>
      <c r="M403" s="202">
        <v>40</v>
      </c>
      <c r="N403" s="202">
        <v>37</v>
      </c>
      <c r="O403" s="202">
        <v>56</v>
      </c>
      <c r="P403" s="202">
        <v>18</v>
      </c>
    </row>
    <row r="404" spans="1:17" ht="19.5" thickBot="1" x14ac:dyDescent="0.25">
      <c r="A404" s="800"/>
      <c r="B404" s="888"/>
      <c r="C404" s="401"/>
      <c r="D404" s="191"/>
      <c r="E404" s="424"/>
      <c r="F404" s="686">
        <f t="shared" si="52"/>
        <v>0</v>
      </c>
      <c r="G404" s="686"/>
      <c r="H404" s="686"/>
      <c r="I404" s="686"/>
      <c r="J404" s="686"/>
      <c r="K404" s="686"/>
      <c r="L404" s="686"/>
      <c r="M404" s="361"/>
      <c r="N404" s="361"/>
      <c r="O404" s="361"/>
      <c r="P404" s="361"/>
    </row>
    <row r="405" spans="1:17" ht="19.5" thickBot="1" x14ac:dyDescent="0.25">
      <c r="A405" s="800"/>
      <c r="B405" s="888"/>
      <c r="C405" s="401"/>
      <c r="D405" s="191"/>
      <c r="E405" s="424"/>
      <c r="F405" s="424"/>
      <c r="G405" s="424"/>
      <c r="H405" s="424"/>
      <c r="I405" s="424"/>
      <c r="J405" s="424"/>
      <c r="K405" s="424"/>
      <c r="L405" s="424"/>
      <c r="M405" s="361"/>
      <c r="N405" s="361"/>
      <c r="O405" s="361"/>
      <c r="P405" s="361"/>
    </row>
    <row r="406" spans="1:17" ht="19.5" thickBot="1" x14ac:dyDescent="0.25">
      <c r="A406" s="800"/>
      <c r="B406" s="888"/>
      <c r="C406" s="401"/>
      <c r="D406" s="3" t="s">
        <v>1313</v>
      </c>
      <c r="E406" s="393"/>
      <c r="F406" s="393"/>
      <c r="G406" s="393"/>
      <c r="H406" s="393"/>
      <c r="I406" s="393"/>
      <c r="J406" s="393"/>
      <c r="K406" s="393"/>
      <c r="L406" s="393"/>
      <c r="M406" s="11">
        <f>SUM(M388:M403)</f>
        <v>161</v>
      </c>
      <c r="N406" s="11">
        <f>SUM(N388:N403)</f>
        <v>188</v>
      </c>
      <c r="O406" s="11">
        <f>SUM(O388:O403)</f>
        <v>188</v>
      </c>
      <c r="P406" s="11">
        <f>SUM(P388:P403)</f>
        <v>80</v>
      </c>
    </row>
    <row r="407" spans="1:17" ht="19.5" thickBot="1" x14ac:dyDescent="0.25">
      <c r="A407" s="800"/>
      <c r="B407" s="888"/>
      <c r="C407" s="401"/>
      <c r="D407" s="3" t="s">
        <v>1315</v>
      </c>
      <c r="E407" s="393"/>
      <c r="F407" s="393"/>
      <c r="G407" s="393"/>
      <c r="H407" s="393"/>
      <c r="I407" s="393"/>
      <c r="J407" s="393"/>
      <c r="K407" s="393"/>
      <c r="L407" s="393"/>
      <c r="M407" s="135">
        <f t="shared" ref="M407:O407" si="53">(M406*1.73*220*0.9)/1000</f>
        <v>55.148939999999996</v>
      </c>
      <c r="N407" s="135">
        <f t="shared" si="53"/>
        <v>64.39752</v>
      </c>
      <c r="O407" s="135">
        <f t="shared" si="53"/>
        <v>64.39752</v>
      </c>
      <c r="P407" s="136"/>
      <c r="Q407" s="168"/>
    </row>
    <row r="408" spans="1:17" ht="18.75" thickBot="1" x14ac:dyDescent="0.25">
      <c r="A408" s="800"/>
      <c r="B408" s="888"/>
      <c r="C408" s="401"/>
      <c r="D408" s="3" t="s">
        <v>1317</v>
      </c>
      <c r="E408" s="394"/>
      <c r="F408" s="394"/>
      <c r="G408" s="394"/>
      <c r="H408" s="394"/>
      <c r="I408" s="394"/>
      <c r="J408" s="394"/>
      <c r="K408" s="394"/>
      <c r="L408" s="394"/>
      <c r="M408" s="788">
        <f>(M407+N407+O407)</f>
        <v>183.94398000000001</v>
      </c>
      <c r="N408" s="789"/>
      <c r="O408" s="789"/>
      <c r="P408" s="790"/>
    </row>
    <row r="409" spans="1:17" ht="19.5" thickBot="1" x14ac:dyDescent="0.25">
      <c r="A409" s="801"/>
      <c r="B409" s="889"/>
      <c r="C409" s="438"/>
      <c r="D409" s="37" t="s">
        <v>59</v>
      </c>
      <c r="E409" s="407"/>
      <c r="F409" s="407"/>
      <c r="G409" s="407"/>
      <c r="H409" s="407"/>
      <c r="I409" s="407"/>
      <c r="J409" s="407"/>
      <c r="K409" s="407"/>
      <c r="L409" s="407"/>
      <c r="M409" s="67">
        <f>M406+M383</f>
        <v>296</v>
      </c>
      <c r="N409" s="67">
        <f>N406+N383</f>
        <v>321</v>
      </c>
      <c r="O409" s="67">
        <f>O406+O383</f>
        <v>376</v>
      </c>
      <c r="P409" s="67">
        <f>P406+P383</f>
        <v>150</v>
      </c>
    </row>
    <row r="410" spans="1:17" s="100" customFormat="1" ht="18.75" x14ac:dyDescent="0.3">
      <c r="A410" s="171"/>
      <c r="C410" s="388"/>
      <c r="E410" s="388"/>
      <c r="F410" s="388"/>
      <c r="G410" s="388"/>
      <c r="H410" s="388"/>
      <c r="I410" s="388"/>
      <c r="J410" s="388"/>
      <c r="K410" s="388"/>
      <c r="L410" s="388"/>
      <c r="M410" s="172"/>
    </row>
    <row r="411" spans="1:17" s="100" customFormat="1" x14ac:dyDescent="0.25">
      <c r="C411" s="388"/>
      <c r="E411" s="388"/>
      <c r="F411" s="388"/>
      <c r="G411" s="388"/>
      <c r="H411" s="388"/>
      <c r="I411" s="388"/>
      <c r="J411" s="388"/>
      <c r="K411" s="388"/>
      <c r="L411" s="388"/>
      <c r="M411" s="172"/>
    </row>
    <row r="412" spans="1:17" s="100" customFormat="1" ht="25.5" x14ac:dyDescent="0.25">
      <c r="C412" s="388"/>
      <c r="D412" s="629" t="str">
        <f>HYPERLINK("#Оглавление!h12","&lt;&lt;&lt;&lt;&lt;")</f>
        <v>&lt;&lt;&lt;&lt;&lt;</v>
      </c>
      <c r="E412" s="388"/>
      <c r="F412" s="388"/>
      <c r="G412" s="388"/>
      <c r="H412" s="388"/>
      <c r="I412" s="388"/>
      <c r="J412" s="388"/>
      <c r="K412" s="388"/>
      <c r="L412" s="388"/>
      <c r="M412" s="172"/>
    </row>
    <row r="413" spans="1:17" s="100" customFormat="1" x14ac:dyDescent="0.25">
      <c r="C413" s="388"/>
      <c r="E413" s="388"/>
      <c r="F413" s="388"/>
      <c r="G413" s="388"/>
      <c r="H413" s="388"/>
      <c r="I413" s="388"/>
      <c r="J413" s="388"/>
      <c r="K413" s="388"/>
      <c r="L413" s="388"/>
      <c r="M413" s="172"/>
    </row>
    <row r="414" spans="1:17" s="100" customFormat="1" x14ac:dyDescent="0.25">
      <c r="C414" s="388"/>
      <c r="E414" s="388"/>
      <c r="F414" s="388"/>
      <c r="G414" s="388"/>
      <c r="H414" s="388"/>
      <c r="I414" s="388"/>
      <c r="J414" s="388"/>
      <c r="K414" s="388"/>
      <c r="L414" s="388"/>
      <c r="M414" s="172"/>
    </row>
    <row r="415" spans="1:17" s="100" customFormat="1" x14ac:dyDescent="0.25">
      <c r="C415" s="388"/>
      <c r="E415" s="388"/>
      <c r="F415" s="388"/>
      <c r="G415" s="388"/>
      <c r="H415" s="388"/>
      <c r="I415" s="388"/>
      <c r="J415" s="388"/>
      <c r="K415" s="388"/>
      <c r="L415" s="388"/>
      <c r="M415" s="172"/>
    </row>
    <row r="416" spans="1:17" s="100" customFormat="1" x14ac:dyDescent="0.25">
      <c r="C416" s="388"/>
      <c r="E416" s="388"/>
      <c r="F416" s="388"/>
      <c r="G416" s="388"/>
      <c r="H416" s="388"/>
      <c r="I416" s="388"/>
      <c r="J416" s="388"/>
      <c r="K416" s="388"/>
      <c r="L416" s="388"/>
      <c r="M416" s="172"/>
    </row>
    <row r="417" spans="3:13" s="100" customFormat="1" x14ac:dyDescent="0.25">
      <c r="C417" s="388"/>
      <c r="E417" s="388"/>
      <c r="F417" s="388"/>
      <c r="G417" s="388"/>
      <c r="H417" s="388"/>
      <c r="I417" s="388"/>
      <c r="J417" s="388"/>
      <c r="K417" s="388"/>
      <c r="L417" s="388"/>
      <c r="M417" s="172"/>
    </row>
    <row r="418" spans="3:13" s="100" customFormat="1" x14ac:dyDescent="0.25">
      <c r="C418" s="388"/>
      <c r="E418" s="388"/>
      <c r="F418" s="388"/>
      <c r="G418" s="388"/>
      <c r="H418" s="388"/>
      <c r="I418" s="388"/>
      <c r="J418" s="388"/>
      <c r="K418" s="388"/>
      <c r="L418" s="388"/>
      <c r="M418" s="172"/>
    </row>
    <row r="419" spans="3:13" s="100" customFormat="1" x14ac:dyDescent="0.25">
      <c r="C419" s="388"/>
      <c r="E419" s="388"/>
      <c r="F419" s="388"/>
      <c r="G419" s="388"/>
      <c r="H419" s="388"/>
      <c r="I419" s="388"/>
      <c r="J419" s="388"/>
      <c r="K419" s="388"/>
      <c r="L419" s="388"/>
      <c r="M419" s="172"/>
    </row>
    <row r="420" spans="3:13" s="100" customFormat="1" x14ac:dyDescent="0.25">
      <c r="C420" s="388"/>
      <c r="E420" s="388"/>
      <c r="F420" s="388"/>
      <c r="G420" s="388"/>
      <c r="H420" s="388"/>
      <c r="I420" s="388"/>
      <c r="J420" s="388"/>
      <c r="K420" s="388"/>
      <c r="L420" s="388"/>
      <c r="M420" s="172"/>
    </row>
    <row r="421" spans="3:13" s="100" customFormat="1" x14ac:dyDescent="0.25">
      <c r="C421" s="388"/>
      <c r="E421" s="388"/>
      <c r="F421" s="388"/>
      <c r="G421" s="388"/>
      <c r="H421" s="388"/>
      <c r="I421" s="388"/>
      <c r="J421" s="388"/>
      <c r="K421" s="388"/>
      <c r="L421" s="388"/>
      <c r="M421" s="172"/>
    </row>
    <row r="422" spans="3:13" s="100" customFormat="1" x14ac:dyDescent="0.25">
      <c r="C422" s="388"/>
      <c r="E422" s="388"/>
      <c r="F422" s="388"/>
      <c r="G422" s="388"/>
      <c r="H422" s="388"/>
      <c r="I422" s="388"/>
      <c r="J422" s="388"/>
      <c r="K422" s="388"/>
      <c r="L422" s="388"/>
      <c r="M422" s="172"/>
    </row>
    <row r="423" spans="3:13" s="100" customFormat="1" x14ac:dyDescent="0.25">
      <c r="C423" s="388"/>
      <c r="E423" s="388"/>
      <c r="F423" s="388"/>
      <c r="G423" s="388"/>
      <c r="H423" s="388"/>
      <c r="I423" s="388"/>
      <c r="J423" s="388"/>
      <c r="K423" s="388"/>
      <c r="L423" s="388"/>
      <c r="M423" s="172"/>
    </row>
    <row r="424" spans="3:13" s="100" customFormat="1" x14ac:dyDescent="0.25">
      <c r="C424" s="388"/>
      <c r="E424" s="388"/>
      <c r="F424" s="388"/>
      <c r="G424" s="388"/>
      <c r="H424" s="388"/>
      <c r="I424" s="388"/>
      <c r="J424" s="388"/>
      <c r="K424" s="388"/>
      <c r="L424" s="388"/>
      <c r="M424" s="172"/>
    </row>
    <row r="425" spans="3:13" s="100" customFormat="1" x14ac:dyDescent="0.25">
      <c r="C425" s="388"/>
      <c r="E425" s="388"/>
      <c r="F425" s="388"/>
      <c r="G425" s="388"/>
      <c r="H425" s="388"/>
      <c r="I425" s="388"/>
      <c r="J425" s="388"/>
      <c r="K425" s="388"/>
      <c r="L425" s="388"/>
      <c r="M425" s="172"/>
    </row>
    <row r="426" spans="3:13" s="100" customFormat="1" x14ac:dyDescent="0.25">
      <c r="C426" s="388"/>
      <c r="E426" s="388"/>
      <c r="F426" s="388"/>
      <c r="G426" s="388"/>
      <c r="H426" s="388"/>
      <c r="I426" s="388"/>
      <c r="J426" s="388"/>
      <c r="K426" s="388"/>
      <c r="L426" s="388"/>
      <c r="M426" s="172"/>
    </row>
    <row r="427" spans="3:13" s="100" customFormat="1" x14ac:dyDescent="0.25">
      <c r="C427" s="388"/>
      <c r="E427" s="388"/>
      <c r="F427" s="388"/>
      <c r="G427" s="388"/>
      <c r="H427" s="388"/>
      <c r="I427" s="388"/>
      <c r="J427" s="388"/>
      <c r="K427" s="388"/>
      <c r="L427" s="388"/>
      <c r="M427" s="172"/>
    </row>
    <row r="428" spans="3:13" s="100" customFormat="1" x14ac:dyDescent="0.25">
      <c r="C428" s="388"/>
      <c r="E428" s="388"/>
      <c r="F428" s="388"/>
      <c r="G428" s="388"/>
      <c r="H428" s="388"/>
      <c r="I428" s="388"/>
      <c r="J428" s="388"/>
      <c r="K428" s="388"/>
      <c r="L428" s="388"/>
      <c r="M428" s="172"/>
    </row>
    <row r="429" spans="3:13" s="100" customFormat="1" x14ac:dyDescent="0.25">
      <c r="C429" s="388"/>
      <c r="E429" s="388"/>
      <c r="F429" s="388"/>
      <c r="G429" s="388"/>
      <c r="H429" s="388"/>
      <c r="I429" s="388"/>
      <c r="J429" s="388"/>
      <c r="K429" s="388"/>
      <c r="L429" s="388"/>
      <c r="M429" s="172"/>
    </row>
    <row r="430" spans="3:13" s="100" customFormat="1" x14ac:dyDescent="0.25">
      <c r="C430" s="388"/>
      <c r="E430" s="388"/>
      <c r="F430" s="388"/>
      <c r="G430" s="388"/>
      <c r="H430" s="388"/>
      <c r="I430" s="388"/>
      <c r="J430" s="388"/>
      <c r="K430" s="388"/>
      <c r="L430" s="388"/>
      <c r="M430" s="172"/>
    </row>
    <row r="431" spans="3:13" s="100" customFormat="1" x14ac:dyDescent="0.25">
      <c r="C431" s="388"/>
      <c r="E431" s="388"/>
      <c r="F431" s="388"/>
      <c r="G431" s="388"/>
      <c r="H431" s="388"/>
      <c r="I431" s="388"/>
      <c r="J431" s="388"/>
      <c r="K431" s="388"/>
      <c r="L431" s="388"/>
      <c r="M431" s="172"/>
    </row>
    <row r="432" spans="3:13" s="100" customFormat="1" x14ac:dyDescent="0.25">
      <c r="C432" s="388"/>
      <c r="E432" s="388"/>
      <c r="F432" s="388"/>
      <c r="G432" s="388"/>
      <c r="H432" s="388"/>
      <c r="I432" s="388"/>
      <c r="J432" s="388"/>
      <c r="K432" s="388"/>
      <c r="L432" s="388"/>
      <c r="M432" s="172"/>
    </row>
    <row r="433" spans="3:13" s="100" customFormat="1" x14ac:dyDescent="0.25">
      <c r="C433" s="388"/>
      <c r="E433" s="388"/>
      <c r="F433" s="388"/>
      <c r="G433" s="388"/>
      <c r="H433" s="388"/>
      <c r="I433" s="388"/>
      <c r="J433" s="388"/>
      <c r="K433" s="388"/>
      <c r="L433" s="388"/>
      <c r="M433" s="172"/>
    </row>
    <row r="434" spans="3:13" s="100" customFormat="1" x14ac:dyDescent="0.25">
      <c r="C434" s="388"/>
      <c r="E434" s="388"/>
      <c r="F434" s="388"/>
      <c r="G434" s="388"/>
      <c r="H434" s="388"/>
      <c r="I434" s="388"/>
      <c r="J434" s="388"/>
      <c r="K434" s="388"/>
      <c r="L434" s="388"/>
      <c r="M434" s="172"/>
    </row>
    <row r="435" spans="3:13" s="100" customFormat="1" x14ac:dyDescent="0.25">
      <c r="C435" s="388"/>
      <c r="E435" s="388"/>
      <c r="F435" s="388"/>
      <c r="G435" s="388"/>
      <c r="H435" s="388"/>
      <c r="I435" s="388"/>
      <c r="J435" s="388"/>
      <c r="K435" s="388"/>
      <c r="L435" s="388"/>
      <c r="M435" s="172"/>
    </row>
    <row r="436" spans="3:13" s="100" customFormat="1" x14ac:dyDescent="0.25">
      <c r="C436" s="388"/>
      <c r="E436" s="388"/>
      <c r="F436" s="388"/>
      <c r="G436" s="388"/>
      <c r="H436" s="388"/>
      <c r="I436" s="388"/>
      <c r="J436" s="388"/>
      <c r="K436" s="388"/>
      <c r="L436" s="388"/>
      <c r="M436" s="172"/>
    </row>
    <row r="437" spans="3:13" s="100" customFormat="1" x14ac:dyDescent="0.25">
      <c r="C437" s="388"/>
      <c r="E437" s="388"/>
      <c r="F437" s="388"/>
      <c r="G437" s="388"/>
      <c r="H437" s="388"/>
      <c r="I437" s="388"/>
      <c r="J437" s="388"/>
      <c r="K437" s="388"/>
      <c r="L437" s="388"/>
      <c r="M437" s="172"/>
    </row>
    <row r="438" spans="3:13" s="100" customFormat="1" x14ac:dyDescent="0.25">
      <c r="C438" s="388"/>
      <c r="E438" s="388"/>
      <c r="F438" s="388"/>
      <c r="G438" s="388"/>
      <c r="H438" s="388"/>
      <c r="I438" s="388"/>
      <c r="J438" s="388"/>
      <c r="K438" s="388"/>
      <c r="L438" s="388"/>
      <c r="M438" s="172"/>
    </row>
    <row r="439" spans="3:13" s="100" customFormat="1" x14ac:dyDescent="0.25">
      <c r="C439" s="388"/>
      <c r="E439" s="388"/>
      <c r="F439" s="388"/>
      <c r="G439" s="388"/>
      <c r="H439" s="388"/>
      <c r="I439" s="388"/>
      <c r="J439" s="388"/>
      <c r="K439" s="388"/>
      <c r="L439" s="388"/>
      <c r="M439" s="172"/>
    </row>
    <row r="440" spans="3:13" s="100" customFormat="1" x14ac:dyDescent="0.25">
      <c r="C440" s="388"/>
      <c r="E440" s="388"/>
      <c r="F440" s="388"/>
      <c r="G440" s="388"/>
      <c r="H440" s="388"/>
      <c r="I440" s="388"/>
      <c r="J440" s="388"/>
      <c r="K440" s="388"/>
      <c r="L440" s="388"/>
      <c r="M440" s="172"/>
    </row>
    <row r="441" spans="3:13" s="100" customFormat="1" x14ac:dyDescent="0.25">
      <c r="C441" s="388"/>
      <c r="E441" s="388"/>
      <c r="F441" s="388"/>
      <c r="G441" s="388"/>
      <c r="H441" s="388"/>
      <c r="I441" s="388"/>
      <c r="J441" s="388"/>
      <c r="K441" s="388"/>
      <c r="L441" s="388"/>
      <c r="M441" s="172"/>
    </row>
    <row r="442" spans="3:13" s="100" customFormat="1" x14ac:dyDescent="0.25">
      <c r="C442" s="388"/>
      <c r="E442" s="388"/>
      <c r="F442" s="388"/>
      <c r="G442" s="388"/>
      <c r="H442" s="388"/>
      <c r="I442" s="388"/>
      <c r="J442" s="388"/>
      <c r="K442" s="388"/>
      <c r="L442" s="388"/>
      <c r="M442" s="172"/>
    </row>
    <row r="443" spans="3:13" s="100" customFormat="1" x14ac:dyDescent="0.25">
      <c r="C443" s="388"/>
      <c r="E443" s="388"/>
      <c r="F443" s="388"/>
      <c r="G443" s="388"/>
      <c r="H443" s="388"/>
      <c r="I443" s="388"/>
      <c r="J443" s="388"/>
      <c r="K443" s="388"/>
      <c r="L443" s="388"/>
      <c r="M443" s="172"/>
    </row>
    <row r="444" spans="3:13" s="100" customFormat="1" x14ac:dyDescent="0.25">
      <c r="C444" s="388"/>
      <c r="E444" s="388"/>
      <c r="F444" s="388"/>
      <c r="G444" s="388"/>
      <c r="H444" s="388"/>
      <c r="I444" s="388"/>
      <c r="J444" s="388"/>
      <c r="K444" s="388"/>
      <c r="L444" s="388"/>
      <c r="M444" s="172"/>
    </row>
    <row r="445" spans="3:13" s="100" customFormat="1" x14ac:dyDescent="0.25">
      <c r="C445" s="388"/>
      <c r="E445" s="388"/>
      <c r="F445" s="388"/>
      <c r="G445" s="388"/>
      <c r="H445" s="388"/>
      <c r="I445" s="388"/>
      <c r="J445" s="388"/>
      <c r="K445" s="388"/>
      <c r="L445" s="388"/>
      <c r="M445" s="172"/>
    </row>
    <row r="446" spans="3:13" s="100" customFormat="1" x14ac:dyDescent="0.25">
      <c r="C446" s="388"/>
      <c r="E446" s="388"/>
      <c r="F446" s="388"/>
      <c r="G446" s="388"/>
      <c r="H446" s="388"/>
      <c r="I446" s="388"/>
      <c r="J446" s="388"/>
      <c r="K446" s="388"/>
      <c r="L446" s="388"/>
      <c r="M446" s="172"/>
    </row>
    <row r="447" spans="3:13" s="100" customFormat="1" x14ac:dyDescent="0.25">
      <c r="C447" s="388"/>
      <c r="E447" s="388"/>
      <c r="F447" s="388"/>
      <c r="G447" s="388"/>
      <c r="H447" s="388"/>
      <c r="I447" s="388"/>
      <c r="J447" s="388"/>
      <c r="K447" s="388"/>
      <c r="L447" s="388"/>
      <c r="M447" s="172"/>
    </row>
    <row r="448" spans="3:13" s="100" customFormat="1" x14ac:dyDescent="0.25">
      <c r="C448" s="388"/>
      <c r="E448" s="388"/>
      <c r="F448" s="388"/>
      <c r="G448" s="388"/>
      <c r="H448" s="388"/>
      <c r="I448" s="388"/>
      <c r="J448" s="388"/>
      <c r="K448" s="388"/>
      <c r="L448" s="388"/>
      <c r="M448" s="172"/>
    </row>
    <row r="449" spans="3:13" s="100" customFormat="1" x14ac:dyDescent="0.25">
      <c r="C449" s="388"/>
      <c r="E449" s="388"/>
      <c r="F449" s="388"/>
      <c r="G449" s="388"/>
      <c r="H449" s="388"/>
      <c r="I449" s="388"/>
      <c r="J449" s="388"/>
      <c r="K449" s="388"/>
      <c r="L449" s="388"/>
      <c r="M449" s="172"/>
    </row>
    <row r="450" spans="3:13" s="100" customFormat="1" x14ac:dyDescent="0.25">
      <c r="C450" s="388"/>
      <c r="E450" s="388"/>
      <c r="F450" s="388"/>
      <c r="G450" s="388"/>
      <c r="H450" s="388"/>
      <c r="I450" s="388"/>
      <c r="J450" s="388"/>
      <c r="K450" s="388"/>
      <c r="L450" s="388"/>
      <c r="M450" s="172"/>
    </row>
    <row r="451" spans="3:13" s="100" customFormat="1" x14ac:dyDescent="0.25">
      <c r="C451" s="388"/>
      <c r="E451" s="388"/>
      <c r="F451" s="388"/>
      <c r="G451" s="388"/>
      <c r="H451" s="388"/>
      <c r="I451" s="388"/>
      <c r="J451" s="388"/>
      <c r="K451" s="388"/>
      <c r="L451" s="388"/>
      <c r="M451" s="172"/>
    </row>
    <row r="452" spans="3:13" s="100" customFormat="1" x14ac:dyDescent="0.25">
      <c r="C452" s="388"/>
      <c r="E452" s="388"/>
      <c r="F452" s="388"/>
      <c r="G452" s="388"/>
      <c r="H452" s="388"/>
      <c r="I452" s="388"/>
      <c r="J452" s="388"/>
      <c r="K452" s="388"/>
      <c r="L452" s="388"/>
      <c r="M452" s="172"/>
    </row>
    <row r="453" spans="3:13" s="100" customFormat="1" x14ac:dyDescent="0.25">
      <c r="C453" s="388"/>
      <c r="E453" s="388"/>
      <c r="F453" s="388"/>
      <c r="G453" s="388"/>
      <c r="H453" s="388"/>
      <c r="I453" s="388"/>
      <c r="J453" s="388"/>
      <c r="K453" s="388"/>
      <c r="L453" s="388"/>
      <c r="M453" s="172"/>
    </row>
    <row r="454" spans="3:13" s="100" customFormat="1" x14ac:dyDescent="0.25">
      <c r="C454" s="388"/>
      <c r="E454" s="388"/>
      <c r="F454" s="388"/>
      <c r="G454" s="388"/>
      <c r="H454" s="388"/>
      <c r="I454" s="388"/>
      <c r="J454" s="388"/>
      <c r="K454" s="388"/>
      <c r="L454" s="388"/>
      <c r="M454" s="172"/>
    </row>
    <row r="455" spans="3:13" s="100" customFormat="1" x14ac:dyDescent="0.25">
      <c r="C455" s="388"/>
      <c r="E455" s="388"/>
      <c r="F455" s="388"/>
      <c r="G455" s="388"/>
      <c r="H455" s="388"/>
      <c r="I455" s="388"/>
      <c r="J455" s="388"/>
      <c r="K455" s="388"/>
      <c r="L455" s="388"/>
      <c r="M455" s="172"/>
    </row>
    <row r="456" spans="3:13" s="100" customFormat="1" x14ac:dyDescent="0.25">
      <c r="C456" s="388"/>
      <c r="E456" s="388"/>
      <c r="F456" s="388"/>
      <c r="G456" s="388"/>
      <c r="H456" s="388"/>
      <c r="I456" s="388"/>
      <c r="J456" s="388"/>
      <c r="K456" s="388"/>
      <c r="L456" s="388"/>
      <c r="M456" s="172"/>
    </row>
    <row r="457" spans="3:13" s="100" customFormat="1" x14ac:dyDescent="0.25">
      <c r="C457" s="388"/>
      <c r="E457" s="388"/>
      <c r="F457" s="388"/>
      <c r="G457" s="388"/>
      <c r="H457" s="388"/>
      <c r="I457" s="388"/>
      <c r="J457" s="388"/>
      <c r="K457" s="388"/>
      <c r="L457" s="388"/>
      <c r="M457" s="172"/>
    </row>
    <row r="458" spans="3:13" s="100" customFormat="1" x14ac:dyDescent="0.25">
      <c r="C458" s="388"/>
      <c r="E458" s="388"/>
      <c r="F458" s="388"/>
      <c r="G458" s="388"/>
      <c r="H458" s="388"/>
      <c r="I458" s="388"/>
      <c r="J458" s="388"/>
      <c r="K458" s="388"/>
      <c r="L458" s="388"/>
      <c r="M458" s="172"/>
    </row>
    <row r="459" spans="3:13" s="100" customFormat="1" x14ac:dyDescent="0.25">
      <c r="C459" s="388"/>
      <c r="E459" s="388"/>
      <c r="F459" s="388"/>
      <c r="G459" s="388"/>
      <c r="H459" s="388"/>
      <c r="I459" s="388"/>
      <c r="J459" s="388"/>
      <c r="K459" s="388"/>
      <c r="L459" s="388"/>
      <c r="M459" s="172"/>
    </row>
    <row r="460" spans="3:13" s="100" customFormat="1" x14ac:dyDescent="0.25">
      <c r="C460" s="388"/>
      <c r="E460" s="388"/>
      <c r="F460" s="388"/>
      <c r="G460" s="388"/>
      <c r="H460" s="388"/>
      <c r="I460" s="388"/>
      <c r="J460" s="388"/>
      <c r="K460" s="388"/>
      <c r="L460" s="388"/>
      <c r="M460" s="172"/>
    </row>
    <row r="461" spans="3:13" s="100" customFormat="1" x14ac:dyDescent="0.25">
      <c r="C461" s="388"/>
      <c r="E461" s="388"/>
      <c r="F461" s="388"/>
      <c r="G461" s="388"/>
      <c r="H461" s="388"/>
      <c r="I461" s="388"/>
      <c r="J461" s="388"/>
      <c r="K461" s="388"/>
      <c r="L461" s="388"/>
      <c r="M461" s="172"/>
    </row>
    <row r="462" spans="3:13" s="100" customFormat="1" x14ac:dyDescent="0.25">
      <c r="C462" s="388"/>
      <c r="E462" s="388"/>
      <c r="F462" s="388"/>
      <c r="G462" s="388"/>
      <c r="H462" s="388"/>
      <c r="I462" s="388"/>
      <c r="J462" s="388"/>
      <c r="K462" s="388"/>
      <c r="L462" s="388"/>
      <c r="M462" s="172"/>
    </row>
    <row r="463" spans="3:13" s="100" customFormat="1" x14ac:dyDescent="0.25">
      <c r="C463" s="388"/>
      <c r="E463" s="388"/>
      <c r="F463" s="388"/>
      <c r="G463" s="388"/>
      <c r="H463" s="388"/>
      <c r="I463" s="388"/>
      <c r="J463" s="388"/>
      <c r="K463" s="388"/>
      <c r="L463" s="388"/>
      <c r="M463" s="172"/>
    </row>
    <row r="464" spans="3:13" s="100" customFormat="1" x14ac:dyDescent="0.25">
      <c r="C464" s="388"/>
      <c r="E464" s="388"/>
      <c r="F464" s="388"/>
      <c r="G464" s="388"/>
      <c r="H464" s="388"/>
      <c r="I464" s="388"/>
      <c r="J464" s="388"/>
      <c r="K464" s="388"/>
      <c r="L464" s="388"/>
      <c r="M464" s="172"/>
    </row>
    <row r="465" spans="3:13" s="100" customFormat="1" x14ac:dyDescent="0.25">
      <c r="C465" s="388"/>
      <c r="E465" s="388"/>
      <c r="F465" s="388"/>
      <c r="G465" s="388"/>
      <c r="H465" s="388"/>
      <c r="I465" s="388"/>
      <c r="J465" s="388"/>
      <c r="K465" s="388"/>
      <c r="L465" s="388"/>
      <c r="M465" s="172"/>
    </row>
    <row r="466" spans="3:13" s="100" customFormat="1" x14ac:dyDescent="0.25">
      <c r="C466" s="388"/>
      <c r="E466" s="388"/>
      <c r="F466" s="388"/>
      <c r="G466" s="388"/>
      <c r="H466" s="388"/>
      <c r="I466" s="388"/>
      <c r="J466" s="388"/>
      <c r="K466" s="388"/>
      <c r="L466" s="388"/>
      <c r="M466" s="172"/>
    </row>
    <row r="467" spans="3:13" s="100" customFormat="1" x14ac:dyDescent="0.25">
      <c r="C467" s="388"/>
      <c r="E467" s="388"/>
      <c r="F467" s="388"/>
      <c r="G467" s="388"/>
      <c r="H467" s="388"/>
      <c r="I467" s="388"/>
      <c r="J467" s="388"/>
      <c r="K467" s="388"/>
      <c r="L467" s="388"/>
      <c r="M467" s="172"/>
    </row>
    <row r="468" spans="3:13" s="100" customFormat="1" x14ac:dyDescent="0.25">
      <c r="C468" s="388"/>
      <c r="E468" s="388"/>
      <c r="F468" s="388"/>
      <c r="G468" s="388"/>
      <c r="H468" s="388"/>
      <c r="I468" s="388"/>
      <c r="J468" s="388"/>
      <c r="K468" s="388"/>
      <c r="L468" s="388"/>
      <c r="M468" s="172"/>
    </row>
    <row r="469" spans="3:13" s="100" customFormat="1" x14ac:dyDescent="0.25">
      <c r="C469" s="388"/>
      <c r="E469" s="388"/>
      <c r="F469" s="388"/>
      <c r="G469" s="388"/>
      <c r="H469" s="388"/>
      <c r="I469" s="388"/>
      <c r="J469" s="388"/>
      <c r="K469" s="388"/>
      <c r="L469" s="388"/>
      <c r="M469" s="172"/>
    </row>
    <row r="470" spans="3:13" s="100" customFormat="1" x14ac:dyDescent="0.25">
      <c r="C470" s="388"/>
      <c r="E470" s="388"/>
      <c r="F470" s="388"/>
      <c r="G470" s="388"/>
      <c r="H470" s="388"/>
      <c r="I470" s="388"/>
      <c r="J470" s="388"/>
      <c r="K470" s="388"/>
      <c r="L470" s="388"/>
      <c r="M470" s="172"/>
    </row>
    <row r="471" spans="3:13" s="100" customFormat="1" x14ac:dyDescent="0.25">
      <c r="C471" s="388"/>
      <c r="E471" s="388"/>
      <c r="F471" s="388"/>
      <c r="G471" s="388"/>
      <c r="H471" s="388"/>
      <c r="I471" s="388"/>
      <c r="J471" s="388"/>
      <c r="K471" s="388"/>
      <c r="L471" s="388"/>
      <c r="M471" s="172"/>
    </row>
    <row r="472" spans="3:13" s="100" customFormat="1" x14ac:dyDescent="0.25">
      <c r="C472" s="388"/>
      <c r="E472" s="388"/>
      <c r="F472" s="388"/>
      <c r="G472" s="388"/>
      <c r="H472" s="388"/>
      <c r="I472" s="388"/>
      <c r="J472" s="388"/>
      <c r="K472" s="388"/>
      <c r="L472" s="388"/>
      <c r="M472" s="172"/>
    </row>
    <row r="473" spans="3:13" s="100" customFormat="1" x14ac:dyDescent="0.25">
      <c r="C473" s="388"/>
      <c r="E473" s="388"/>
      <c r="F473" s="388"/>
      <c r="G473" s="388"/>
      <c r="H473" s="388"/>
      <c r="I473" s="388"/>
      <c r="J473" s="388"/>
      <c r="K473" s="388"/>
      <c r="L473" s="388"/>
      <c r="M473" s="172"/>
    </row>
    <row r="474" spans="3:13" s="100" customFormat="1" x14ac:dyDescent="0.25">
      <c r="C474" s="388"/>
      <c r="E474" s="388"/>
      <c r="F474" s="388"/>
      <c r="G474" s="388"/>
      <c r="H474" s="388"/>
      <c r="I474" s="388"/>
      <c r="J474" s="388"/>
      <c r="K474" s="388"/>
      <c r="L474" s="388"/>
      <c r="M474" s="172"/>
    </row>
    <row r="475" spans="3:13" s="100" customFormat="1" x14ac:dyDescent="0.25">
      <c r="C475" s="388"/>
      <c r="E475" s="388"/>
      <c r="F475" s="388"/>
      <c r="G475" s="388"/>
      <c r="H475" s="388"/>
      <c r="I475" s="388"/>
      <c r="J475" s="388"/>
      <c r="K475" s="388"/>
      <c r="L475" s="388"/>
      <c r="M475" s="172"/>
    </row>
    <row r="476" spans="3:13" s="100" customFormat="1" x14ac:dyDescent="0.25">
      <c r="C476" s="388"/>
      <c r="E476" s="388"/>
      <c r="F476" s="388"/>
      <c r="G476" s="388"/>
      <c r="H476" s="388"/>
      <c r="I476" s="388"/>
      <c r="J476" s="388"/>
      <c r="K476" s="388"/>
      <c r="L476" s="388"/>
      <c r="M476" s="172"/>
    </row>
    <row r="477" spans="3:13" s="100" customFormat="1" x14ac:dyDescent="0.25">
      <c r="C477" s="388"/>
      <c r="E477" s="388"/>
      <c r="F477" s="388"/>
      <c r="G477" s="388"/>
      <c r="H477" s="388"/>
      <c r="I477" s="388"/>
      <c r="J477" s="388"/>
      <c r="K477" s="388"/>
      <c r="L477" s="388"/>
      <c r="M477" s="172"/>
    </row>
    <row r="478" spans="3:13" s="100" customFormat="1" x14ac:dyDescent="0.25">
      <c r="C478" s="388"/>
      <c r="E478" s="388"/>
      <c r="F478" s="388"/>
      <c r="G478" s="388"/>
      <c r="H478" s="388"/>
      <c r="I478" s="388"/>
      <c r="J478" s="388"/>
      <c r="K478" s="388"/>
      <c r="L478" s="388"/>
      <c r="M478" s="172"/>
    </row>
    <row r="479" spans="3:13" s="100" customFormat="1" x14ac:dyDescent="0.25">
      <c r="C479" s="388"/>
      <c r="E479" s="388"/>
      <c r="F479" s="388"/>
      <c r="G479" s="388"/>
      <c r="H479" s="388"/>
      <c r="I479" s="388"/>
      <c r="J479" s="388"/>
      <c r="K479" s="388"/>
      <c r="L479" s="388"/>
      <c r="M479" s="172"/>
    </row>
    <row r="480" spans="3:13" s="100" customFormat="1" x14ac:dyDescent="0.25">
      <c r="C480" s="388"/>
      <c r="E480" s="388"/>
      <c r="F480" s="388"/>
      <c r="G480" s="388"/>
      <c r="H480" s="388"/>
      <c r="I480" s="388"/>
      <c r="J480" s="388"/>
      <c r="K480" s="388"/>
      <c r="L480" s="388"/>
      <c r="M480" s="172"/>
    </row>
    <row r="481" spans="3:13" s="100" customFormat="1" x14ac:dyDescent="0.25">
      <c r="C481" s="388"/>
      <c r="E481" s="388"/>
      <c r="F481" s="388"/>
      <c r="G481" s="388"/>
      <c r="H481" s="388"/>
      <c r="I481" s="388"/>
      <c r="J481" s="388"/>
      <c r="K481" s="388"/>
      <c r="L481" s="388"/>
      <c r="M481" s="172"/>
    </row>
    <row r="482" spans="3:13" s="100" customFormat="1" x14ac:dyDescent="0.25">
      <c r="C482" s="388"/>
      <c r="E482" s="388"/>
      <c r="F482" s="388"/>
      <c r="G482" s="388"/>
      <c r="H482" s="388"/>
      <c r="I482" s="388"/>
      <c r="J482" s="388"/>
      <c r="K482" s="388"/>
      <c r="L482" s="388"/>
      <c r="M482" s="172"/>
    </row>
    <row r="483" spans="3:13" s="100" customFormat="1" x14ac:dyDescent="0.25">
      <c r="C483" s="388"/>
      <c r="E483" s="388"/>
      <c r="F483" s="388"/>
      <c r="G483" s="388"/>
      <c r="H483" s="388"/>
      <c r="I483" s="388"/>
      <c r="J483" s="388"/>
      <c r="K483" s="388"/>
      <c r="L483" s="388"/>
      <c r="M483" s="172"/>
    </row>
    <row r="484" spans="3:13" s="100" customFormat="1" x14ac:dyDescent="0.25">
      <c r="C484" s="388"/>
      <c r="E484" s="388"/>
      <c r="F484" s="388"/>
      <c r="G484" s="388"/>
      <c r="H484" s="388"/>
      <c r="I484" s="388"/>
      <c r="J484" s="388"/>
      <c r="K484" s="388"/>
      <c r="L484" s="388"/>
      <c r="M484" s="172"/>
    </row>
    <row r="485" spans="3:13" s="100" customFormat="1" x14ac:dyDescent="0.25">
      <c r="C485" s="388"/>
      <c r="E485" s="388"/>
      <c r="F485" s="388"/>
      <c r="G485" s="388"/>
      <c r="H485" s="388"/>
      <c r="I485" s="388"/>
      <c r="J485" s="388"/>
      <c r="K485" s="388"/>
      <c r="L485" s="388"/>
      <c r="M485" s="172"/>
    </row>
    <row r="486" spans="3:13" s="100" customFormat="1" x14ac:dyDescent="0.25">
      <c r="C486" s="388"/>
      <c r="E486" s="388"/>
      <c r="F486" s="388"/>
      <c r="G486" s="388"/>
      <c r="H486" s="388"/>
      <c r="I486" s="388"/>
      <c r="J486" s="388"/>
      <c r="K486" s="388"/>
      <c r="L486" s="388"/>
      <c r="M486" s="172"/>
    </row>
    <row r="487" spans="3:13" s="100" customFormat="1" x14ac:dyDescent="0.25">
      <c r="C487" s="388"/>
      <c r="E487" s="388"/>
      <c r="F487" s="388"/>
      <c r="G487" s="388"/>
      <c r="H487" s="388"/>
      <c r="I487" s="388"/>
      <c r="J487" s="388"/>
      <c r="K487" s="388"/>
      <c r="L487" s="388"/>
      <c r="M487" s="172"/>
    </row>
    <row r="488" spans="3:13" s="100" customFormat="1" x14ac:dyDescent="0.25">
      <c r="C488" s="388"/>
      <c r="E488" s="388"/>
      <c r="F488" s="388"/>
      <c r="G488" s="388"/>
      <c r="H488" s="388"/>
      <c r="I488" s="388"/>
      <c r="J488" s="388"/>
      <c r="K488" s="388"/>
      <c r="L488" s="388"/>
      <c r="M488" s="172"/>
    </row>
    <row r="489" spans="3:13" s="100" customFormat="1" x14ac:dyDescent="0.25">
      <c r="C489" s="388"/>
      <c r="E489" s="388"/>
      <c r="F489" s="388"/>
      <c r="G489" s="388"/>
      <c r="H489" s="388"/>
      <c r="I489" s="388"/>
      <c r="J489" s="388"/>
      <c r="K489" s="388"/>
      <c r="L489" s="388"/>
      <c r="M489" s="172"/>
    </row>
    <row r="490" spans="3:13" s="100" customFormat="1" x14ac:dyDescent="0.25">
      <c r="C490" s="388"/>
      <c r="E490" s="388"/>
      <c r="F490" s="388"/>
      <c r="G490" s="388"/>
      <c r="H490" s="388"/>
      <c r="I490" s="388"/>
      <c r="J490" s="388"/>
      <c r="K490" s="388"/>
      <c r="L490" s="388"/>
      <c r="M490" s="172"/>
    </row>
    <row r="491" spans="3:13" s="100" customFormat="1" x14ac:dyDescent="0.25">
      <c r="C491" s="388"/>
      <c r="E491" s="388"/>
      <c r="F491" s="388"/>
      <c r="G491" s="388"/>
      <c r="H491" s="388"/>
      <c r="I491" s="388"/>
      <c r="J491" s="388"/>
      <c r="K491" s="388"/>
      <c r="L491" s="388"/>
      <c r="M491" s="172"/>
    </row>
    <row r="492" spans="3:13" s="100" customFormat="1" x14ac:dyDescent="0.25">
      <c r="C492" s="388"/>
      <c r="E492" s="388"/>
      <c r="F492" s="388"/>
      <c r="G492" s="388"/>
      <c r="H492" s="388"/>
      <c r="I492" s="388"/>
      <c r="J492" s="388"/>
      <c r="K492" s="388"/>
      <c r="L492" s="388"/>
      <c r="M492" s="172"/>
    </row>
    <row r="493" spans="3:13" s="100" customFormat="1" x14ac:dyDescent="0.25">
      <c r="C493" s="388"/>
      <c r="E493" s="388"/>
      <c r="F493" s="388"/>
      <c r="G493" s="388"/>
      <c r="H493" s="388"/>
      <c r="I493" s="388"/>
      <c r="J493" s="388"/>
      <c r="K493" s="388"/>
      <c r="L493" s="388"/>
      <c r="M493" s="172"/>
    </row>
    <row r="494" spans="3:13" s="100" customFormat="1" x14ac:dyDescent="0.25">
      <c r="C494" s="388"/>
      <c r="E494" s="388"/>
      <c r="F494" s="388"/>
      <c r="G494" s="388"/>
      <c r="H494" s="388"/>
      <c r="I494" s="388"/>
      <c r="J494" s="388"/>
      <c r="K494" s="388"/>
      <c r="L494" s="388"/>
      <c r="M494" s="172"/>
    </row>
    <row r="495" spans="3:13" s="100" customFormat="1" x14ac:dyDescent="0.25">
      <c r="C495" s="388"/>
      <c r="E495" s="388"/>
      <c r="F495" s="388"/>
      <c r="G495" s="388"/>
      <c r="H495" s="388"/>
      <c r="I495" s="388"/>
      <c r="J495" s="388"/>
      <c r="K495" s="388"/>
      <c r="L495" s="388"/>
      <c r="M495" s="172"/>
    </row>
    <row r="496" spans="3:13" s="100" customFormat="1" x14ac:dyDescent="0.25">
      <c r="C496" s="388"/>
      <c r="E496" s="388"/>
      <c r="F496" s="388"/>
      <c r="G496" s="388"/>
      <c r="H496" s="388"/>
      <c r="I496" s="388"/>
      <c r="J496" s="388"/>
      <c r="K496" s="388"/>
      <c r="L496" s="388"/>
      <c r="M496" s="172"/>
    </row>
    <row r="497" spans="3:13" s="100" customFormat="1" x14ac:dyDescent="0.25">
      <c r="C497" s="388"/>
      <c r="E497" s="388"/>
      <c r="F497" s="388"/>
      <c r="G497" s="388"/>
      <c r="H497" s="388"/>
      <c r="I497" s="388"/>
      <c r="J497" s="388"/>
      <c r="K497" s="388"/>
      <c r="L497" s="388"/>
      <c r="M497" s="172"/>
    </row>
    <row r="498" spans="3:13" s="100" customFormat="1" x14ac:dyDescent="0.25">
      <c r="C498" s="388"/>
      <c r="E498" s="388"/>
      <c r="F498" s="388"/>
      <c r="G498" s="388"/>
      <c r="H498" s="388"/>
      <c r="I498" s="388"/>
      <c r="J498" s="388"/>
      <c r="K498" s="388"/>
      <c r="L498" s="388"/>
      <c r="M498" s="172"/>
    </row>
    <row r="499" spans="3:13" s="100" customFormat="1" x14ac:dyDescent="0.25">
      <c r="C499" s="388"/>
      <c r="E499" s="388"/>
      <c r="F499" s="388"/>
      <c r="G499" s="388"/>
      <c r="H499" s="388"/>
      <c r="I499" s="388"/>
      <c r="J499" s="388"/>
      <c r="K499" s="388"/>
      <c r="L499" s="388"/>
      <c r="M499" s="172"/>
    </row>
    <row r="500" spans="3:13" s="100" customFormat="1" x14ac:dyDescent="0.25">
      <c r="C500" s="388"/>
      <c r="E500" s="388"/>
      <c r="F500" s="388"/>
      <c r="G500" s="388"/>
      <c r="H500" s="388"/>
      <c r="I500" s="388"/>
      <c r="J500" s="388"/>
      <c r="K500" s="388"/>
      <c r="L500" s="388"/>
      <c r="M500" s="172"/>
    </row>
    <row r="501" spans="3:13" s="100" customFormat="1" x14ac:dyDescent="0.25">
      <c r="C501" s="388"/>
      <c r="E501" s="388"/>
      <c r="F501" s="388"/>
      <c r="G501" s="388"/>
      <c r="H501" s="388"/>
      <c r="I501" s="388"/>
      <c r="J501" s="388"/>
      <c r="K501" s="388"/>
      <c r="L501" s="388"/>
      <c r="M501" s="172"/>
    </row>
    <row r="502" spans="3:13" s="100" customFormat="1" x14ac:dyDescent="0.25">
      <c r="C502" s="388"/>
      <c r="E502" s="388"/>
      <c r="F502" s="388"/>
      <c r="G502" s="388"/>
      <c r="H502" s="388"/>
      <c r="I502" s="388"/>
      <c r="J502" s="388"/>
      <c r="K502" s="388"/>
      <c r="L502" s="388"/>
      <c r="M502" s="172"/>
    </row>
    <row r="503" spans="3:13" s="100" customFormat="1" x14ac:dyDescent="0.25">
      <c r="C503" s="388"/>
      <c r="E503" s="388"/>
      <c r="F503" s="388"/>
      <c r="G503" s="388"/>
      <c r="H503" s="388"/>
      <c r="I503" s="388"/>
      <c r="J503" s="388"/>
      <c r="K503" s="388"/>
      <c r="L503" s="388"/>
      <c r="M503" s="172"/>
    </row>
    <row r="504" spans="3:13" s="100" customFormat="1" x14ac:dyDescent="0.25">
      <c r="C504" s="388"/>
      <c r="E504" s="388"/>
      <c r="F504" s="388"/>
      <c r="G504" s="388"/>
      <c r="H504" s="388"/>
      <c r="I504" s="388"/>
      <c r="J504" s="388"/>
      <c r="K504" s="388"/>
      <c r="L504" s="388"/>
      <c r="M504" s="172"/>
    </row>
    <row r="505" spans="3:13" s="100" customFormat="1" x14ac:dyDescent="0.25">
      <c r="C505" s="388"/>
      <c r="E505" s="388"/>
      <c r="F505" s="388"/>
      <c r="G505" s="388"/>
      <c r="H505" s="388"/>
      <c r="I505" s="388"/>
      <c r="J505" s="388"/>
      <c r="K505" s="388"/>
      <c r="L505" s="388"/>
      <c r="M505" s="172"/>
    </row>
    <row r="506" spans="3:13" s="100" customFormat="1" x14ac:dyDescent="0.25">
      <c r="C506" s="388"/>
      <c r="E506" s="388"/>
      <c r="F506" s="388"/>
      <c r="G506" s="388"/>
      <c r="H506" s="388"/>
      <c r="I506" s="388"/>
      <c r="J506" s="388"/>
      <c r="K506" s="388"/>
      <c r="L506" s="388"/>
      <c r="M506" s="172"/>
    </row>
    <row r="507" spans="3:13" s="100" customFormat="1" x14ac:dyDescent="0.25">
      <c r="C507" s="388"/>
      <c r="E507" s="388"/>
      <c r="F507" s="388"/>
      <c r="G507" s="388"/>
      <c r="H507" s="388"/>
      <c r="I507" s="388"/>
      <c r="J507" s="388"/>
      <c r="K507" s="388"/>
      <c r="L507" s="388"/>
      <c r="M507" s="172"/>
    </row>
    <row r="508" spans="3:13" s="100" customFormat="1" x14ac:dyDescent="0.25">
      <c r="C508" s="388"/>
      <c r="E508" s="388"/>
      <c r="F508" s="388"/>
      <c r="G508" s="388"/>
      <c r="H508" s="388"/>
      <c r="I508" s="388"/>
      <c r="J508" s="388"/>
      <c r="K508" s="388"/>
      <c r="L508" s="388"/>
      <c r="M508" s="172"/>
    </row>
    <row r="509" spans="3:13" s="100" customFormat="1" x14ac:dyDescent="0.25">
      <c r="C509" s="388"/>
      <c r="E509" s="388"/>
      <c r="F509" s="388"/>
      <c r="G509" s="388"/>
      <c r="H509" s="388"/>
      <c r="I509" s="388"/>
      <c r="J509" s="388"/>
      <c r="K509" s="388"/>
      <c r="L509" s="388"/>
      <c r="M509" s="172"/>
    </row>
    <row r="510" spans="3:13" s="100" customFormat="1" x14ac:dyDescent="0.25">
      <c r="C510" s="388"/>
      <c r="E510" s="388"/>
      <c r="F510" s="388"/>
      <c r="G510" s="388"/>
      <c r="H510" s="388"/>
      <c r="I510" s="388"/>
      <c r="J510" s="388"/>
      <c r="K510" s="388"/>
      <c r="L510" s="388"/>
      <c r="M510" s="172"/>
    </row>
    <row r="511" spans="3:13" s="100" customFormat="1" x14ac:dyDescent="0.25">
      <c r="C511" s="388"/>
      <c r="E511" s="388"/>
      <c r="F511" s="388"/>
      <c r="G511" s="388"/>
      <c r="H511" s="388"/>
      <c r="I511" s="388"/>
      <c r="J511" s="388"/>
      <c r="K511" s="388"/>
      <c r="L511" s="388"/>
      <c r="M511" s="172"/>
    </row>
    <row r="512" spans="3:13" s="100" customFormat="1" x14ac:dyDescent="0.25">
      <c r="C512" s="388"/>
      <c r="E512" s="388"/>
      <c r="F512" s="388"/>
      <c r="G512" s="388"/>
      <c r="H512" s="388"/>
      <c r="I512" s="388"/>
      <c r="J512" s="388"/>
      <c r="K512" s="388"/>
      <c r="L512" s="388"/>
      <c r="M512" s="172"/>
    </row>
    <row r="513" spans="3:13" s="100" customFormat="1" x14ac:dyDescent="0.25">
      <c r="C513" s="388"/>
      <c r="E513" s="388"/>
      <c r="F513" s="388"/>
      <c r="G513" s="388"/>
      <c r="H513" s="388"/>
      <c r="I513" s="388"/>
      <c r="J513" s="388"/>
      <c r="K513" s="388"/>
      <c r="L513" s="388"/>
      <c r="M513" s="172"/>
    </row>
    <row r="514" spans="3:13" s="100" customFormat="1" x14ac:dyDescent="0.25">
      <c r="C514" s="388"/>
      <c r="E514" s="388"/>
      <c r="F514" s="388"/>
      <c r="G514" s="388"/>
      <c r="H514" s="388"/>
      <c r="I514" s="388"/>
      <c r="J514" s="388"/>
      <c r="K514" s="388"/>
      <c r="L514" s="388"/>
      <c r="M514" s="172"/>
    </row>
    <row r="515" spans="3:13" s="100" customFormat="1" x14ac:dyDescent="0.25">
      <c r="C515" s="388"/>
      <c r="E515" s="388"/>
      <c r="F515" s="388"/>
      <c r="G515" s="388"/>
      <c r="H515" s="388"/>
      <c r="I515" s="388"/>
      <c r="J515" s="388"/>
      <c r="K515" s="388"/>
      <c r="L515" s="388"/>
      <c r="M515" s="172"/>
    </row>
    <row r="516" spans="3:13" s="100" customFormat="1" x14ac:dyDescent="0.25">
      <c r="C516" s="388"/>
      <c r="E516" s="388"/>
      <c r="F516" s="388"/>
      <c r="G516" s="388"/>
      <c r="H516" s="388"/>
      <c r="I516" s="388"/>
      <c r="J516" s="388"/>
      <c r="K516" s="388"/>
      <c r="L516" s="388"/>
      <c r="M516" s="172"/>
    </row>
    <row r="517" spans="3:13" s="100" customFormat="1" x14ac:dyDescent="0.25">
      <c r="C517" s="388"/>
      <c r="E517" s="388"/>
      <c r="F517" s="388"/>
      <c r="G517" s="388"/>
      <c r="H517" s="388"/>
      <c r="I517" s="388"/>
      <c r="J517" s="388"/>
      <c r="K517" s="388"/>
      <c r="L517" s="388"/>
      <c r="M517" s="172"/>
    </row>
    <row r="518" spans="3:13" s="100" customFormat="1" x14ac:dyDescent="0.25">
      <c r="C518" s="388"/>
      <c r="E518" s="388"/>
      <c r="F518" s="388"/>
      <c r="G518" s="388"/>
      <c r="H518" s="388"/>
      <c r="I518" s="388"/>
      <c r="J518" s="388"/>
      <c r="K518" s="388"/>
      <c r="L518" s="388"/>
      <c r="M518" s="172"/>
    </row>
    <row r="519" spans="3:13" s="100" customFormat="1" x14ac:dyDescent="0.25">
      <c r="C519" s="388"/>
      <c r="E519" s="388"/>
      <c r="F519" s="388"/>
      <c r="G519" s="388"/>
      <c r="H519" s="388"/>
      <c r="I519" s="388"/>
      <c r="J519" s="388"/>
      <c r="K519" s="388"/>
      <c r="L519" s="388"/>
      <c r="M519" s="172"/>
    </row>
    <row r="520" spans="3:13" s="100" customFormat="1" x14ac:dyDescent="0.25">
      <c r="C520" s="388"/>
      <c r="E520" s="388"/>
      <c r="F520" s="388"/>
      <c r="G520" s="388"/>
      <c r="H520" s="388"/>
      <c r="I520" s="388"/>
      <c r="J520" s="388"/>
      <c r="K520" s="388"/>
      <c r="L520" s="388"/>
      <c r="M520" s="172"/>
    </row>
    <row r="521" spans="3:13" s="100" customFormat="1" x14ac:dyDescent="0.25">
      <c r="C521" s="388"/>
      <c r="E521" s="388"/>
      <c r="F521" s="388"/>
      <c r="G521" s="388"/>
      <c r="H521" s="388"/>
      <c r="I521" s="388"/>
      <c r="J521" s="388"/>
      <c r="K521" s="388"/>
      <c r="L521" s="388"/>
      <c r="M521" s="172"/>
    </row>
    <row r="522" spans="3:13" s="100" customFormat="1" x14ac:dyDescent="0.25">
      <c r="C522" s="388"/>
      <c r="E522" s="388"/>
      <c r="F522" s="388"/>
      <c r="G522" s="388"/>
      <c r="H522" s="388"/>
      <c r="I522" s="388"/>
      <c r="J522" s="388"/>
      <c r="K522" s="388"/>
      <c r="L522" s="388"/>
      <c r="M522" s="172"/>
    </row>
    <row r="523" spans="3:13" s="100" customFormat="1" x14ac:dyDescent="0.25">
      <c r="C523" s="388"/>
      <c r="E523" s="388"/>
      <c r="F523" s="388"/>
      <c r="G523" s="388"/>
      <c r="H523" s="388"/>
      <c r="I523" s="388"/>
      <c r="J523" s="388"/>
      <c r="K523" s="388"/>
      <c r="L523" s="388"/>
      <c r="M523" s="172"/>
    </row>
    <row r="524" spans="3:13" s="100" customFormat="1" x14ac:dyDescent="0.25">
      <c r="C524" s="388"/>
      <c r="E524" s="388"/>
      <c r="F524" s="388"/>
      <c r="G524" s="388"/>
      <c r="H524" s="388"/>
      <c r="I524" s="388"/>
      <c r="J524" s="388"/>
      <c r="K524" s="388"/>
      <c r="L524" s="388"/>
      <c r="M524" s="172"/>
    </row>
    <row r="525" spans="3:13" s="100" customFormat="1" x14ac:dyDescent="0.25">
      <c r="C525" s="388"/>
      <c r="E525" s="388"/>
      <c r="F525" s="388"/>
      <c r="G525" s="388"/>
      <c r="H525" s="388"/>
      <c r="I525" s="388"/>
      <c r="J525" s="388"/>
      <c r="K525" s="388"/>
      <c r="L525" s="388"/>
      <c r="M525" s="172"/>
    </row>
    <row r="526" spans="3:13" s="100" customFormat="1" x14ac:dyDescent="0.25">
      <c r="C526" s="388"/>
      <c r="E526" s="388"/>
      <c r="F526" s="388"/>
      <c r="G526" s="388"/>
      <c r="H526" s="388"/>
      <c r="I526" s="388"/>
      <c r="J526" s="388"/>
      <c r="K526" s="388"/>
      <c r="L526" s="388"/>
      <c r="M526" s="172"/>
    </row>
    <row r="527" spans="3:13" s="100" customFormat="1" x14ac:dyDescent="0.25">
      <c r="C527" s="388"/>
      <c r="E527" s="388"/>
      <c r="F527" s="388"/>
      <c r="G527" s="388"/>
      <c r="H527" s="388"/>
      <c r="I527" s="388"/>
      <c r="J527" s="388"/>
      <c r="K527" s="388"/>
      <c r="L527" s="388"/>
      <c r="M527" s="172"/>
    </row>
    <row r="528" spans="3:13" s="100" customFormat="1" x14ac:dyDescent="0.25">
      <c r="C528" s="388"/>
      <c r="E528" s="388"/>
      <c r="F528" s="388"/>
      <c r="G528" s="388"/>
      <c r="H528" s="388"/>
      <c r="I528" s="388"/>
      <c r="J528" s="388"/>
      <c r="K528" s="388"/>
      <c r="L528" s="388"/>
      <c r="M528" s="172"/>
    </row>
    <row r="529" spans="3:13" s="100" customFormat="1" x14ac:dyDescent="0.25">
      <c r="C529" s="388"/>
      <c r="E529" s="388"/>
      <c r="F529" s="388"/>
      <c r="G529" s="388"/>
      <c r="H529" s="388"/>
      <c r="I529" s="388"/>
      <c r="J529" s="388"/>
      <c r="K529" s="388"/>
      <c r="L529" s="388"/>
      <c r="M529" s="172"/>
    </row>
    <row r="530" spans="3:13" s="100" customFormat="1" x14ac:dyDescent="0.25">
      <c r="C530" s="388"/>
      <c r="E530" s="388"/>
      <c r="F530" s="388"/>
      <c r="G530" s="388"/>
      <c r="H530" s="388"/>
      <c r="I530" s="388"/>
      <c r="J530" s="388"/>
      <c r="K530" s="388"/>
      <c r="L530" s="388"/>
      <c r="M530" s="172"/>
    </row>
    <row r="531" spans="3:13" s="100" customFormat="1" x14ac:dyDescent="0.25">
      <c r="C531" s="388"/>
      <c r="E531" s="388"/>
      <c r="F531" s="388"/>
      <c r="G531" s="388"/>
      <c r="H531" s="388"/>
      <c r="I531" s="388"/>
      <c r="J531" s="388"/>
      <c r="K531" s="388"/>
      <c r="L531" s="388"/>
      <c r="M531" s="172"/>
    </row>
    <row r="532" spans="3:13" s="100" customFormat="1" x14ac:dyDescent="0.25">
      <c r="C532" s="388"/>
      <c r="E532" s="388"/>
      <c r="F532" s="388"/>
      <c r="G532" s="388"/>
      <c r="H532" s="388"/>
      <c r="I532" s="388"/>
      <c r="J532" s="388"/>
      <c r="K532" s="388"/>
      <c r="L532" s="388"/>
      <c r="M532" s="172"/>
    </row>
    <row r="533" spans="3:13" s="100" customFormat="1" x14ac:dyDescent="0.25">
      <c r="C533" s="388"/>
      <c r="E533" s="388"/>
      <c r="F533" s="388"/>
      <c r="G533" s="388"/>
      <c r="H533" s="388"/>
      <c r="I533" s="388"/>
      <c r="J533" s="388"/>
      <c r="K533" s="388"/>
      <c r="L533" s="388"/>
      <c r="M533" s="172"/>
    </row>
    <row r="534" spans="3:13" s="100" customFormat="1" x14ac:dyDescent="0.25">
      <c r="C534" s="388"/>
      <c r="E534" s="388"/>
      <c r="F534" s="388"/>
      <c r="G534" s="388"/>
      <c r="H534" s="388"/>
      <c r="I534" s="388"/>
      <c r="J534" s="388"/>
      <c r="K534" s="388"/>
      <c r="L534" s="388"/>
      <c r="M534" s="172"/>
    </row>
    <row r="535" spans="3:13" s="100" customFormat="1" x14ac:dyDescent="0.25">
      <c r="C535" s="388"/>
      <c r="E535" s="388"/>
      <c r="F535" s="388"/>
      <c r="G535" s="388"/>
      <c r="H535" s="388"/>
      <c r="I535" s="388"/>
      <c r="J535" s="388"/>
      <c r="K535" s="388"/>
      <c r="L535" s="388"/>
      <c r="M535" s="172"/>
    </row>
    <row r="536" spans="3:13" s="100" customFormat="1" x14ac:dyDescent="0.25">
      <c r="C536" s="388"/>
      <c r="E536" s="388"/>
      <c r="F536" s="388"/>
      <c r="G536" s="388"/>
      <c r="H536" s="388"/>
      <c r="I536" s="388"/>
      <c r="J536" s="388"/>
      <c r="K536" s="388"/>
      <c r="L536" s="388"/>
      <c r="M536" s="172"/>
    </row>
    <row r="537" spans="3:13" s="100" customFormat="1" x14ac:dyDescent="0.25">
      <c r="C537" s="388"/>
      <c r="E537" s="388"/>
      <c r="F537" s="388"/>
      <c r="G537" s="388"/>
      <c r="H537" s="388"/>
      <c r="I537" s="388"/>
      <c r="J537" s="388"/>
      <c r="K537" s="388"/>
      <c r="L537" s="388"/>
      <c r="M537" s="172"/>
    </row>
    <row r="538" spans="3:13" s="100" customFormat="1" x14ac:dyDescent="0.25">
      <c r="C538" s="388"/>
      <c r="E538" s="388"/>
      <c r="F538" s="388"/>
      <c r="G538" s="388"/>
      <c r="H538" s="388"/>
      <c r="I538" s="388"/>
      <c r="J538" s="388"/>
      <c r="K538" s="388"/>
      <c r="L538" s="388"/>
      <c r="M538" s="172"/>
    </row>
    <row r="539" spans="3:13" s="100" customFormat="1" x14ac:dyDescent="0.25">
      <c r="C539" s="388"/>
      <c r="E539" s="388"/>
      <c r="F539" s="388"/>
      <c r="G539" s="388"/>
      <c r="H539" s="388"/>
      <c r="I539" s="388"/>
      <c r="J539" s="388"/>
      <c r="K539" s="388"/>
      <c r="L539" s="388"/>
      <c r="M539" s="172"/>
    </row>
    <row r="540" spans="3:13" s="100" customFormat="1" x14ac:dyDescent="0.25">
      <c r="C540" s="388"/>
      <c r="E540" s="388"/>
      <c r="F540" s="388"/>
      <c r="G540" s="388"/>
      <c r="H540" s="388"/>
      <c r="I540" s="388"/>
      <c r="J540" s="388"/>
      <c r="K540" s="388"/>
      <c r="L540" s="388"/>
      <c r="M540" s="172"/>
    </row>
    <row r="541" spans="3:13" s="100" customFormat="1" x14ac:dyDescent="0.25">
      <c r="C541" s="388"/>
      <c r="E541" s="388"/>
      <c r="F541" s="388"/>
      <c r="G541" s="388"/>
      <c r="H541" s="388"/>
      <c r="I541" s="388"/>
      <c r="J541" s="388"/>
      <c r="K541" s="388"/>
      <c r="L541" s="388"/>
      <c r="M541" s="172"/>
    </row>
    <row r="542" spans="3:13" s="100" customFormat="1" x14ac:dyDescent="0.25">
      <c r="C542" s="388"/>
      <c r="E542" s="388"/>
      <c r="F542" s="388"/>
      <c r="G542" s="388"/>
      <c r="H542" s="388"/>
      <c r="I542" s="388"/>
      <c r="J542" s="388"/>
      <c r="K542" s="388"/>
      <c r="L542" s="388"/>
      <c r="M542" s="172"/>
    </row>
    <row r="543" spans="3:13" s="100" customFormat="1" x14ac:dyDescent="0.25">
      <c r="C543" s="388"/>
      <c r="E543" s="388"/>
      <c r="F543" s="388"/>
      <c r="G543" s="388"/>
      <c r="H543" s="388"/>
      <c r="I543" s="388"/>
      <c r="J543" s="388"/>
      <c r="K543" s="388"/>
      <c r="L543" s="388"/>
      <c r="M543" s="172"/>
    </row>
    <row r="544" spans="3:13" s="100" customFormat="1" x14ac:dyDescent="0.25">
      <c r="C544" s="388"/>
      <c r="E544" s="388"/>
      <c r="F544" s="388"/>
      <c r="G544" s="388"/>
      <c r="H544" s="388"/>
      <c r="I544" s="388"/>
      <c r="J544" s="388"/>
      <c r="K544" s="388"/>
      <c r="L544" s="388"/>
      <c r="M544" s="172"/>
    </row>
    <row r="545" spans="3:13" s="100" customFormat="1" x14ac:dyDescent="0.25">
      <c r="C545" s="388"/>
      <c r="E545" s="388"/>
      <c r="F545" s="388"/>
      <c r="G545" s="388"/>
      <c r="H545" s="388"/>
      <c r="I545" s="388"/>
      <c r="J545" s="388"/>
      <c r="K545" s="388"/>
      <c r="L545" s="388"/>
      <c r="M545" s="172"/>
    </row>
    <row r="546" spans="3:13" s="100" customFormat="1" x14ac:dyDescent="0.25">
      <c r="C546" s="388"/>
      <c r="E546" s="388"/>
      <c r="F546" s="388"/>
      <c r="G546" s="388"/>
      <c r="H546" s="388"/>
      <c r="I546" s="388"/>
      <c r="J546" s="388"/>
      <c r="K546" s="388"/>
      <c r="L546" s="388"/>
      <c r="M546" s="172"/>
    </row>
    <row r="547" spans="3:13" s="100" customFormat="1" x14ac:dyDescent="0.25">
      <c r="C547" s="388"/>
      <c r="E547" s="388"/>
      <c r="F547" s="388"/>
      <c r="G547" s="388"/>
      <c r="H547" s="388"/>
      <c r="I547" s="388"/>
      <c r="J547" s="388"/>
      <c r="K547" s="388"/>
      <c r="L547" s="388"/>
      <c r="M547" s="172"/>
    </row>
    <row r="548" spans="3:13" s="100" customFormat="1" x14ac:dyDescent="0.25">
      <c r="C548" s="388"/>
      <c r="E548" s="388"/>
      <c r="F548" s="388"/>
      <c r="G548" s="388"/>
      <c r="H548" s="388"/>
      <c r="I548" s="388"/>
      <c r="J548" s="388"/>
      <c r="K548" s="388"/>
      <c r="L548" s="388"/>
      <c r="M548" s="172"/>
    </row>
    <row r="549" spans="3:13" s="100" customFormat="1" x14ac:dyDescent="0.25">
      <c r="C549" s="388"/>
      <c r="E549" s="388"/>
      <c r="F549" s="388"/>
      <c r="G549" s="388"/>
      <c r="H549" s="388"/>
      <c r="I549" s="388"/>
      <c r="J549" s="388"/>
      <c r="K549" s="388"/>
      <c r="L549" s="388"/>
      <c r="M549" s="172"/>
    </row>
    <row r="550" spans="3:13" s="100" customFormat="1" x14ac:dyDescent="0.25">
      <c r="C550" s="388"/>
      <c r="E550" s="388"/>
      <c r="F550" s="388"/>
      <c r="G550" s="388"/>
      <c r="H550" s="388"/>
      <c r="I550" s="388"/>
      <c r="J550" s="388"/>
      <c r="K550" s="388"/>
      <c r="L550" s="388"/>
      <c r="M550" s="172"/>
    </row>
    <row r="551" spans="3:13" s="100" customFormat="1" x14ac:dyDescent="0.25">
      <c r="C551" s="388"/>
      <c r="E551" s="388"/>
      <c r="F551" s="388"/>
      <c r="G551" s="388"/>
      <c r="H551" s="388"/>
      <c r="I551" s="388"/>
      <c r="J551" s="388"/>
      <c r="K551" s="388"/>
      <c r="L551" s="388"/>
      <c r="M551" s="172"/>
    </row>
    <row r="552" spans="3:13" s="100" customFormat="1" x14ac:dyDescent="0.25">
      <c r="C552" s="388"/>
      <c r="E552" s="388"/>
      <c r="F552" s="388"/>
      <c r="G552" s="388"/>
      <c r="H552" s="388"/>
      <c r="I552" s="388"/>
      <c r="J552" s="388"/>
      <c r="K552" s="388"/>
      <c r="L552" s="388"/>
      <c r="M552" s="172"/>
    </row>
    <row r="553" spans="3:13" s="100" customFormat="1" x14ac:dyDescent="0.25">
      <c r="C553" s="388"/>
      <c r="E553" s="388"/>
      <c r="F553" s="388"/>
      <c r="G553" s="388"/>
      <c r="H553" s="388"/>
      <c r="I553" s="388"/>
      <c r="J553" s="388"/>
      <c r="K553" s="388"/>
      <c r="L553" s="388"/>
      <c r="M553" s="172"/>
    </row>
    <row r="554" spans="3:13" s="100" customFormat="1" x14ac:dyDescent="0.25">
      <c r="C554" s="388"/>
      <c r="E554" s="388"/>
      <c r="F554" s="388"/>
      <c r="G554" s="388"/>
      <c r="H554" s="388"/>
      <c r="I554" s="388"/>
      <c r="J554" s="388"/>
      <c r="K554" s="388"/>
      <c r="L554" s="388"/>
      <c r="M554" s="172"/>
    </row>
    <row r="555" spans="3:13" s="100" customFormat="1" x14ac:dyDescent="0.25">
      <c r="C555" s="388"/>
      <c r="E555" s="388"/>
      <c r="F555" s="388"/>
      <c r="G555" s="388"/>
      <c r="H555" s="388"/>
      <c r="I555" s="388"/>
      <c r="J555" s="388"/>
      <c r="K555" s="388"/>
      <c r="L555" s="388"/>
      <c r="M555" s="172"/>
    </row>
    <row r="556" spans="3:13" s="100" customFormat="1" x14ac:dyDescent="0.25">
      <c r="C556" s="388"/>
      <c r="E556" s="388"/>
      <c r="F556" s="388"/>
      <c r="G556" s="388"/>
      <c r="H556" s="388"/>
      <c r="I556" s="388"/>
      <c r="J556" s="388"/>
      <c r="K556" s="388"/>
      <c r="L556" s="388"/>
      <c r="M556" s="172"/>
    </row>
    <row r="557" spans="3:13" s="100" customFormat="1" x14ac:dyDescent="0.25">
      <c r="C557" s="388"/>
      <c r="E557" s="388"/>
      <c r="F557" s="388"/>
      <c r="G557" s="388"/>
      <c r="H557" s="388"/>
      <c r="I557" s="388"/>
      <c r="J557" s="388"/>
      <c r="K557" s="388"/>
      <c r="L557" s="388"/>
      <c r="M557" s="172"/>
    </row>
    <row r="558" spans="3:13" s="100" customFormat="1" x14ac:dyDescent="0.25">
      <c r="C558" s="388"/>
      <c r="E558" s="388"/>
      <c r="F558" s="388"/>
      <c r="G558" s="388"/>
      <c r="H558" s="388"/>
      <c r="I558" s="388"/>
      <c r="J558" s="388"/>
      <c r="K558" s="388"/>
      <c r="L558" s="388"/>
      <c r="M558" s="172"/>
    </row>
    <row r="559" spans="3:13" s="100" customFormat="1" x14ac:dyDescent="0.25">
      <c r="C559" s="388"/>
      <c r="E559" s="388"/>
      <c r="F559" s="388"/>
      <c r="G559" s="388"/>
      <c r="H559" s="388"/>
      <c r="I559" s="388"/>
      <c r="J559" s="388"/>
      <c r="K559" s="388"/>
      <c r="L559" s="388"/>
      <c r="M559" s="172"/>
    </row>
    <row r="560" spans="3:13" s="100" customFormat="1" x14ac:dyDescent="0.25">
      <c r="C560" s="388"/>
      <c r="E560" s="388"/>
      <c r="F560" s="388"/>
      <c r="G560" s="388"/>
      <c r="H560" s="388"/>
      <c r="I560" s="388"/>
      <c r="J560" s="388"/>
      <c r="K560" s="388"/>
      <c r="L560" s="388"/>
      <c r="M560" s="172"/>
    </row>
    <row r="561" spans="3:13" s="100" customFormat="1" x14ac:dyDescent="0.25">
      <c r="C561" s="388"/>
      <c r="E561" s="388"/>
      <c r="F561" s="388"/>
      <c r="G561" s="388"/>
      <c r="H561" s="388"/>
      <c r="I561" s="388"/>
      <c r="J561" s="388"/>
      <c r="K561" s="388"/>
      <c r="L561" s="388"/>
      <c r="M561" s="172"/>
    </row>
    <row r="562" spans="3:13" s="100" customFormat="1" x14ac:dyDescent="0.25">
      <c r="C562" s="388"/>
      <c r="E562" s="388"/>
      <c r="F562" s="388"/>
      <c r="G562" s="388"/>
      <c r="H562" s="388"/>
      <c r="I562" s="388"/>
      <c r="J562" s="388"/>
      <c r="K562" s="388"/>
      <c r="L562" s="388"/>
      <c r="M562" s="172"/>
    </row>
    <row r="563" spans="3:13" s="100" customFormat="1" x14ac:dyDescent="0.25">
      <c r="C563" s="388"/>
      <c r="E563" s="388"/>
      <c r="F563" s="388"/>
      <c r="G563" s="388"/>
      <c r="H563" s="388"/>
      <c r="I563" s="388"/>
      <c r="J563" s="388"/>
      <c r="K563" s="388"/>
      <c r="L563" s="388"/>
      <c r="M563" s="172"/>
    </row>
    <row r="564" spans="3:13" s="100" customFormat="1" x14ac:dyDescent="0.25">
      <c r="C564" s="388"/>
      <c r="E564" s="388"/>
      <c r="F564" s="388"/>
      <c r="G564" s="388"/>
      <c r="H564" s="388"/>
      <c r="I564" s="388"/>
      <c r="J564" s="388"/>
      <c r="K564" s="388"/>
      <c r="L564" s="388"/>
      <c r="M564" s="172"/>
    </row>
    <row r="565" spans="3:13" s="100" customFormat="1" x14ac:dyDescent="0.25">
      <c r="C565" s="388"/>
      <c r="E565" s="388"/>
      <c r="F565" s="388"/>
      <c r="G565" s="388"/>
      <c r="H565" s="388"/>
      <c r="I565" s="388"/>
      <c r="J565" s="388"/>
      <c r="K565" s="388"/>
      <c r="L565" s="388"/>
      <c r="M565" s="172"/>
    </row>
    <row r="566" spans="3:13" s="100" customFormat="1" x14ac:dyDescent="0.25">
      <c r="C566" s="388"/>
      <c r="E566" s="388"/>
      <c r="F566" s="388"/>
      <c r="G566" s="388"/>
      <c r="H566" s="388"/>
      <c r="I566" s="388"/>
      <c r="J566" s="388"/>
      <c r="K566" s="388"/>
      <c r="L566" s="388"/>
      <c r="M566" s="172"/>
    </row>
    <row r="567" spans="3:13" s="100" customFormat="1" x14ac:dyDescent="0.25">
      <c r="C567" s="388"/>
      <c r="E567" s="388"/>
      <c r="F567" s="388"/>
      <c r="G567" s="388"/>
      <c r="H567" s="388"/>
      <c r="I567" s="388"/>
      <c r="J567" s="388"/>
      <c r="K567" s="388"/>
      <c r="L567" s="388"/>
      <c r="M567" s="172"/>
    </row>
    <row r="568" spans="3:13" s="100" customFormat="1" x14ac:dyDescent="0.25">
      <c r="C568" s="388"/>
      <c r="E568" s="388"/>
      <c r="F568" s="388"/>
      <c r="G568" s="388"/>
      <c r="H568" s="388"/>
      <c r="I568" s="388"/>
      <c r="J568" s="388"/>
      <c r="K568" s="388"/>
      <c r="L568" s="388"/>
      <c r="M568" s="172"/>
    </row>
    <row r="569" spans="3:13" s="100" customFormat="1" x14ac:dyDescent="0.25">
      <c r="C569" s="388"/>
      <c r="E569" s="388"/>
      <c r="F569" s="388"/>
      <c r="G569" s="388"/>
      <c r="H569" s="388"/>
      <c r="I569" s="388"/>
      <c r="J569" s="388"/>
      <c r="K569" s="388"/>
      <c r="L569" s="388"/>
      <c r="M569" s="172"/>
    </row>
    <row r="570" spans="3:13" s="100" customFormat="1" x14ac:dyDescent="0.25">
      <c r="C570" s="388"/>
      <c r="E570" s="388"/>
      <c r="F570" s="388"/>
      <c r="G570" s="388"/>
      <c r="H570" s="388"/>
      <c r="I570" s="388"/>
      <c r="J570" s="388"/>
      <c r="K570" s="388"/>
      <c r="L570" s="388"/>
      <c r="M570" s="172"/>
    </row>
    <row r="571" spans="3:13" s="100" customFormat="1" x14ac:dyDescent="0.25">
      <c r="C571" s="388"/>
      <c r="E571" s="388"/>
      <c r="F571" s="388"/>
      <c r="G571" s="388"/>
      <c r="H571" s="388"/>
      <c r="I571" s="388"/>
      <c r="J571" s="388"/>
      <c r="K571" s="388"/>
      <c r="L571" s="388"/>
      <c r="M571" s="172"/>
    </row>
    <row r="572" spans="3:13" s="100" customFormat="1" x14ac:dyDescent="0.25">
      <c r="C572" s="388"/>
      <c r="E572" s="388"/>
      <c r="F572" s="388"/>
      <c r="G572" s="388"/>
      <c r="H572" s="388"/>
      <c r="I572" s="388"/>
      <c r="J572" s="388"/>
      <c r="K572" s="388"/>
      <c r="L572" s="388"/>
      <c r="M572" s="172"/>
    </row>
    <row r="573" spans="3:13" s="100" customFormat="1" x14ac:dyDescent="0.25">
      <c r="C573" s="388"/>
      <c r="E573" s="388"/>
      <c r="F573" s="388"/>
      <c r="G573" s="388"/>
      <c r="H573" s="388"/>
      <c r="I573" s="388"/>
      <c r="J573" s="388"/>
      <c r="K573" s="388"/>
      <c r="L573" s="388"/>
      <c r="M573" s="172"/>
    </row>
    <row r="574" spans="3:13" s="100" customFormat="1" x14ac:dyDescent="0.25">
      <c r="C574" s="388"/>
      <c r="E574" s="388"/>
      <c r="F574" s="388"/>
      <c r="G574" s="388"/>
      <c r="H574" s="388"/>
      <c r="I574" s="388"/>
      <c r="J574" s="388"/>
      <c r="K574" s="388"/>
      <c r="L574" s="388"/>
      <c r="M574" s="172"/>
    </row>
    <row r="575" spans="3:13" s="100" customFormat="1" x14ac:dyDescent="0.25">
      <c r="C575" s="388"/>
      <c r="E575" s="388"/>
      <c r="F575" s="388"/>
      <c r="G575" s="388"/>
      <c r="H575" s="388"/>
      <c r="I575" s="388"/>
      <c r="J575" s="388"/>
      <c r="K575" s="388"/>
      <c r="L575" s="388"/>
      <c r="M575" s="172"/>
    </row>
    <row r="576" spans="3:13" s="100" customFormat="1" x14ac:dyDescent="0.25">
      <c r="C576" s="388"/>
      <c r="E576" s="388"/>
      <c r="F576" s="388"/>
      <c r="G576" s="388"/>
      <c r="H576" s="388"/>
      <c r="I576" s="388"/>
      <c r="J576" s="388"/>
      <c r="K576" s="388"/>
      <c r="L576" s="388"/>
      <c r="M576" s="172"/>
    </row>
    <row r="577" spans="3:13" s="100" customFormat="1" x14ac:dyDescent="0.25">
      <c r="C577" s="388"/>
      <c r="E577" s="388"/>
      <c r="F577" s="388"/>
      <c r="G577" s="388"/>
      <c r="H577" s="388"/>
      <c r="I577" s="388"/>
      <c r="J577" s="388"/>
      <c r="K577" s="388"/>
      <c r="L577" s="388"/>
      <c r="M577" s="172"/>
    </row>
    <row r="578" spans="3:13" s="100" customFormat="1" x14ac:dyDescent="0.25">
      <c r="C578" s="388"/>
      <c r="E578" s="388"/>
      <c r="F578" s="388"/>
      <c r="G578" s="388"/>
      <c r="H578" s="388"/>
      <c r="I578" s="388"/>
      <c r="J578" s="388"/>
      <c r="K578" s="388"/>
      <c r="L578" s="388"/>
      <c r="M578" s="172"/>
    </row>
    <row r="579" spans="3:13" s="100" customFormat="1" x14ac:dyDescent="0.25">
      <c r="C579" s="388"/>
      <c r="E579" s="388"/>
      <c r="F579" s="388"/>
      <c r="G579" s="388"/>
      <c r="H579" s="388"/>
      <c r="I579" s="388"/>
      <c r="J579" s="388"/>
      <c r="K579" s="388"/>
      <c r="L579" s="388"/>
      <c r="M579" s="172"/>
    </row>
    <row r="580" spans="3:13" s="100" customFormat="1" x14ac:dyDescent="0.25">
      <c r="C580" s="388"/>
      <c r="E580" s="388"/>
      <c r="F580" s="388"/>
      <c r="G580" s="388"/>
      <c r="H580" s="388"/>
      <c r="I580" s="388"/>
      <c r="J580" s="388"/>
      <c r="K580" s="388"/>
      <c r="L580" s="388"/>
      <c r="M580" s="172"/>
    </row>
    <row r="581" spans="3:13" s="100" customFormat="1" x14ac:dyDescent="0.25">
      <c r="C581" s="388"/>
      <c r="E581" s="388"/>
      <c r="F581" s="388"/>
      <c r="G581" s="388"/>
      <c r="H581" s="388"/>
      <c r="I581" s="388"/>
      <c r="J581" s="388"/>
      <c r="K581" s="388"/>
      <c r="L581" s="388"/>
      <c r="M581" s="172"/>
    </row>
    <row r="582" spans="3:13" s="100" customFormat="1" x14ac:dyDescent="0.25">
      <c r="C582" s="388"/>
      <c r="E582" s="388"/>
      <c r="F582" s="388"/>
      <c r="G582" s="388"/>
      <c r="H582" s="388"/>
      <c r="I582" s="388"/>
      <c r="J582" s="388"/>
      <c r="K582" s="388"/>
      <c r="L582" s="388"/>
      <c r="M582" s="172"/>
    </row>
    <row r="583" spans="3:13" s="100" customFormat="1" x14ac:dyDescent="0.25">
      <c r="C583" s="388"/>
      <c r="E583" s="388"/>
      <c r="F583" s="388"/>
      <c r="G583" s="388"/>
      <c r="H583" s="388"/>
      <c r="I583" s="388"/>
      <c r="J583" s="388"/>
      <c r="K583" s="388"/>
      <c r="L583" s="388"/>
      <c r="M583" s="172"/>
    </row>
    <row r="584" spans="3:13" s="100" customFormat="1" x14ac:dyDescent="0.25">
      <c r="C584" s="388"/>
      <c r="E584" s="388"/>
      <c r="F584" s="388"/>
      <c r="G584" s="388"/>
      <c r="H584" s="388"/>
      <c r="I584" s="388"/>
      <c r="J584" s="388"/>
      <c r="K584" s="388"/>
      <c r="L584" s="388"/>
      <c r="M584" s="172"/>
    </row>
    <row r="585" spans="3:13" s="100" customFormat="1" x14ac:dyDescent="0.25">
      <c r="C585" s="388"/>
      <c r="E585" s="388"/>
      <c r="F585" s="388"/>
      <c r="G585" s="388"/>
      <c r="H585" s="388"/>
      <c r="I585" s="388"/>
      <c r="J585" s="388"/>
      <c r="K585" s="388"/>
      <c r="L585" s="388"/>
      <c r="M585" s="172"/>
    </row>
    <row r="586" spans="3:13" s="100" customFormat="1" x14ac:dyDescent="0.25">
      <c r="C586" s="388"/>
      <c r="E586" s="388"/>
      <c r="F586" s="388"/>
      <c r="G586" s="388"/>
      <c r="H586" s="388"/>
      <c r="I586" s="388"/>
      <c r="J586" s="388"/>
      <c r="K586" s="388"/>
      <c r="L586" s="388"/>
      <c r="M586" s="172"/>
    </row>
    <row r="587" spans="3:13" s="100" customFormat="1" x14ac:dyDescent="0.25">
      <c r="C587" s="388"/>
      <c r="E587" s="388"/>
      <c r="F587" s="388"/>
      <c r="G587" s="388"/>
      <c r="H587" s="388"/>
      <c r="I587" s="388"/>
      <c r="J587" s="388"/>
      <c r="K587" s="388"/>
      <c r="L587" s="388"/>
      <c r="M587" s="172"/>
    </row>
    <row r="588" spans="3:13" s="100" customFormat="1" x14ac:dyDescent="0.25">
      <c r="C588" s="388"/>
      <c r="E588" s="388"/>
      <c r="F588" s="388"/>
      <c r="G588" s="388"/>
      <c r="H588" s="388"/>
      <c r="I588" s="388"/>
      <c r="J588" s="388"/>
      <c r="K588" s="388"/>
      <c r="L588" s="388"/>
      <c r="M588" s="172"/>
    </row>
    <row r="589" spans="3:13" s="100" customFormat="1" x14ac:dyDescent="0.25">
      <c r="C589" s="388"/>
      <c r="E589" s="388"/>
      <c r="F589" s="388"/>
      <c r="G589" s="388"/>
      <c r="H589" s="388"/>
      <c r="I589" s="388"/>
      <c r="J589" s="388"/>
      <c r="K589" s="388"/>
      <c r="L589" s="388"/>
      <c r="M589" s="172"/>
    </row>
    <row r="590" spans="3:13" s="100" customFormat="1" x14ac:dyDescent="0.25">
      <c r="C590" s="388"/>
      <c r="E590" s="388"/>
      <c r="F590" s="388"/>
      <c r="G590" s="388"/>
      <c r="H590" s="388"/>
      <c r="I590" s="388"/>
      <c r="J590" s="388"/>
      <c r="K590" s="388"/>
      <c r="L590" s="388"/>
      <c r="M590" s="172"/>
    </row>
    <row r="591" spans="3:13" s="100" customFormat="1" x14ac:dyDescent="0.25">
      <c r="C591" s="388"/>
      <c r="E591" s="388"/>
      <c r="F591" s="388"/>
      <c r="G591" s="388"/>
      <c r="H591" s="388"/>
      <c r="I591" s="388"/>
      <c r="J591" s="388"/>
      <c r="K591" s="388"/>
      <c r="L591" s="388"/>
      <c r="M591" s="172"/>
    </row>
    <row r="592" spans="3:13" s="100" customFormat="1" x14ac:dyDescent="0.25">
      <c r="C592" s="388"/>
      <c r="E592" s="388"/>
      <c r="F592" s="388"/>
      <c r="G592" s="388"/>
      <c r="H592" s="388"/>
      <c r="I592" s="388"/>
      <c r="J592" s="388"/>
      <c r="K592" s="388"/>
      <c r="L592" s="388"/>
      <c r="M592" s="172"/>
    </row>
    <row r="593" spans="3:13" s="100" customFormat="1" x14ac:dyDescent="0.25">
      <c r="C593" s="388"/>
      <c r="E593" s="388"/>
      <c r="F593" s="388"/>
      <c r="G593" s="388"/>
      <c r="H593" s="388"/>
      <c r="I593" s="388"/>
      <c r="J593" s="388"/>
      <c r="K593" s="388"/>
      <c r="L593" s="388"/>
      <c r="M593" s="172"/>
    </row>
    <row r="594" spans="3:13" s="100" customFormat="1" x14ac:dyDescent="0.25">
      <c r="C594" s="388"/>
      <c r="E594" s="388"/>
      <c r="F594" s="388"/>
      <c r="G594" s="388"/>
      <c r="H594" s="388"/>
      <c r="I594" s="388"/>
      <c r="J594" s="388"/>
      <c r="K594" s="388"/>
      <c r="L594" s="388"/>
      <c r="M594" s="172"/>
    </row>
    <row r="595" spans="3:13" s="100" customFormat="1" x14ac:dyDescent="0.25">
      <c r="C595" s="388"/>
      <c r="E595" s="388"/>
      <c r="F595" s="388"/>
      <c r="G595" s="388"/>
      <c r="H595" s="388"/>
      <c r="I595" s="388"/>
      <c r="J595" s="388"/>
      <c r="K595" s="388"/>
      <c r="L595" s="388"/>
      <c r="M595" s="172"/>
    </row>
    <row r="596" spans="3:13" s="100" customFormat="1" x14ac:dyDescent="0.25">
      <c r="C596" s="388"/>
      <c r="E596" s="388"/>
      <c r="F596" s="388"/>
      <c r="G596" s="388"/>
      <c r="H596" s="388"/>
      <c r="I596" s="388"/>
      <c r="J596" s="388"/>
      <c r="K596" s="388"/>
      <c r="L596" s="388"/>
      <c r="M596" s="172"/>
    </row>
    <row r="597" spans="3:13" s="100" customFormat="1" x14ac:dyDescent="0.25">
      <c r="C597" s="388"/>
      <c r="E597" s="388"/>
      <c r="F597" s="388"/>
      <c r="G597" s="388"/>
      <c r="H597" s="388"/>
      <c r="I597" s="388"/>
      <c r="J597" s="388"/>
      <c r="K597" s="388"/>
      <c r="L597" s="388"/>
      <c r="M597" s="172"/>
    </row>
    <row r="598" spans="3:13" s="100" customFormat="1" x14ac:dyDescent="0.25">
      <c r="C598" s="388"/>
      <c r="E598" s="388"/>
      <c r="F598" s="388"/>
      <c r="G598" s="388"/>
      <c r="H598" s="388"/>
      <c r="I598" s="388"/>
      <c r="J598" s="388"/>
      <c r="K598" s="388"/>
      <c r="L598" s="388"/>
      <c r="M598" s="172"/>
    </row>
    <row r="599" spans="3:13" s="100" customFormat="1" x14ac:dyDescent="0.25">
      <c r="C599" s="388"/>
      <c r="E599" s="388"/>
      <c r="F599" s="388"/>
      <c r="G599" s="388"/>
      <c r="H599" s="388"/>
      <c r="I599" s="388"/>
      <c r="J599" s="388"/>
      <c r="K599" s="388"/>
      <c r="L599" s="388"/>
      <c r="M599" s="172"/>
    </row>
    <row r="600" spans="3:13" s="100" customFormat="1" x14ac:dyDescent="0.25">
      <c r="C600" s="388"/>
      <c r="E600" s="388"/>
      <c r="F600" s="388"/>
      <c r="G600" s="388"/>
      <c r="H600" s="388"/>
      <c r="I600" s="388"/>
      <c r="J600" s="388"/>
      <c r="K600" s="388"/>
      <c r="L600" s="388"/>
      <c r="M600" s="172"/>
    </row>
    <row r="601" spans="3:13" s="100" customFormat="1" x14ac:dyDescent="0.25">
      <c r="C601" s="388"/>
      <c r="E601" s="388"/>
      <c r="F601" s="388"/>
      <c r="G601" s="388"/>
      <c r="H601" s="388"/>
      <c r="I601" s="388"/>
      <c r="J601" s="388"/>
      <c r="K601" s="388"/>
      <c r="L601" s="388"/>
      <c r="M601" s="172"/>
    </row>
    <row r="602" spans="3:13" s="100" customFormat="1" x14ac:dyDescent="0.25">
      <c r="C602" s="388"/>
      <c r="E602" s="388"/>
      <c r="F602" s="388"/>
      <c r="G602" s="388"/>
      <c r="H602" s="388"/>
      <c r="I602" s="388"/>
      <c r="J602" s="388"/>
      <c r="K602" s="388"/>
      <c r="L602" s="388"/>
      <c r="M602" s="172"/>
    </row>
    <row r="603" spans="3:13" s="100" customFormat="1" x14ac:dyDescent="0.25">
      <c r="C603" s="388"/>
      <c r="E603" s="388"/>
      <c r="F603" s="388"/>
      <c r="G603" s="388"/>
      <c r="H603" s="388"/>
      <c r="I603" s="388"/>
      <c r="J603" s="388"/>
      <c r="K603" s="388"/>
      <c r="L603" s="388"/>
      <c r="M603" s="172"/>
    </row>
    <row r="604" spans="3:13" s="100" customFormat="1" x14ac:dyDescent="0.25">
      <c r="C604" s="388"/>
      <c r="E604" s="388"/>
      <c r="F604" s="388"/>
      <c r="G604" s="388"/>
      <c r="H604" s="388"/>
      <c r="I604" s="388"/>
      <c r="J604" s="388"/>
      <c r="K604" s="388"/>
      <c r="L604" s="388"/>
      <c r="M604" s="172"/>
    </row>
    <row r="605" spans="3:13" s="100" customFormat="1" x14ac:dyDescent="0.25">
      <c r="C605" s="388"/>
      <c r="E605" s="388"/>
      <c r="F605" s="388"/>
      <c r="G605" s="388"/>
      <c r="H605" s="388"/>
      <c r="I605" s="388"/>
      <c r="J605" s="388"/>
      <c r="K605" s="388"/>
      <c r="L605" s="388"/>
      <c r="M605" s="172"/>
    </row>
    <row r="606" spans="3:13" s="100" customFormat="1" x14ac:dyDescent="0.25">
      <c r="C606" s="388"/>
      <c r="E606" s="388"/>
      <c r="F606" s="388"/>
      <c r="G606" s="388"/>
      <c r="H606" s="388"/>
      <c r="I606" s="388"/>
      <c r="J606" s="388"/>
      <c r="K606" s="388"/>
      <c r="L606" s="388"/>
      <c r="M606" s="172"/>
    </row>
    <row r="607" spans="3:13" s="100" customFormat="1" x14ac:dyDescent="0.25">
      <c r="C607" s="388"/>
      <c r="E607" s="388"/>
      <c r="F607" s="388"/>
      <c r="G607" s="388"/>
      <c r="H607" s="388"/>
      <c r="I607" s="388"/>
      <c r="J607" s="388"/>
      <c r="K607" s="388"/>
      <c r="L607" s="388"/>
      <c r="M607" s="172"/>
    </row>
    <row r="608" spans="3:13" s="100" customFormat="1" x14ac:dyDescent="0.25">
      <c r="C608" s="388"/>
      <c r="E608" s="388"/>
      <c r="F608" s="388"/>
      <c r="G608" s="388"/>
      <c r="H608" s="388"/>
      <c r="I608" s="388"/>
      <c r="J608" s="388"/>
      <c r="K608" s="388"/>
      <c r="L608" s="388"/>
      <c r="M608" s="172"/>
    </row>
    <row r="609" spans="3:13" s="100" customFormat="1" x14ac:dyDescent="0.25">
      <c r="C609" s="388"/>
      <c r="E609" s="388"/>
      <c r="F609" s="388"/>
      <c r="G609" s="388"/>
      <c r="H609" s="388"/>
      <c r="I609" s="388"/>
      <c r="J609" s="388"/>
      <c r="K609" s="388"/>
      <c r="L609" s="388"/>
      <c r="M609" s="172"/>
    </row>
    <row r="610" spans="3:13" s="100" customFormat="1" x14ac:dyDescent="0.25">
      <c r="C610" s="388"/>
      <c r="E610" s="388"/>
      <c r="F610" s="388"/>
      <c r="G610" s="388"/>
      <c r="H610" s="388"/>
      <c r="I610" s="388"/>
      <c r="J610" s="388"/>
      <c r="K610" s="388"/>
      <c r="L610" s="388"/>
      <c r="M610" s="172"/>
    </row>
    <row r="611" spans="3:13" s="100" customFormat="1" x14ac:dyDescent="0.25">
      <c r="C611" s="388"/>
      <c r="E611" s="388"/>
      <c r="F611" s="388"/>
      <c r="G611" s="388"/>
      <c r="H611" s="388"/>
      <c r="I611" s="388"/>
      <c r="J611" s="388"/>
      <c r="K611" s="388"/>
      <c r="L611" s="388"/>
      <c r="M611" s="172"/>
    </row>
    <row r="612" spans="3:13" s="100" customFormat="1" x14ac:dyDescent="0.25">
      <c r="C612" s="388"/>
      <c r="E612" s="388"/>
      <c r="F612" s="388"/>
      <c r="G612" s="388"/>
      <c r="H612" s="388"/>
      <c r="I612" s="388"/>
      <c r="J612" s="388"/>
      <c r="K612" s="388"/>
      <c r="L612" s="388"/>
      <c r="M612" s="172"/>
    </row>
    <row r="613" spans="3:13" s="100" customFormat="1" x14ac:dyDescent="0.25">
      <c r="C613" s="388"/>
      <c r="E613" s="388"/>
      <c r="F613" s="388"/>
      <c r="G613" s="388"/>
      <c r="H613" s="388"/>
      <c r="I613" s="388"/>
      <c r="J613" s="388"/>
      <c r="K613" s="388"/>
      <c r="L613" s="388"/>
      <c r="M613" s="172"/>
    </row>
    <row r="614" spans="3:13" s="100" customFormat="1" x14ac:dyDescent="0.25">
      <c r="C614" s="388"/>
      <c r="E614" s="388"/>
      <c r="F614" s="388"/>
      <c r="G614" s="388"/>
      <c r="H614" s="388"/>
      <c r="I614" s="388"/>
      <c r="J614" s="388"/>
      <c r="K614" s="388"/>
      <c r="L614" s="388"/>
      <c r="M614" s="172"/>
    </row>
    <row r="615" spans="3:13" s="100" customFormat="1" x14ac:dyDescent="0.25">
      <c r="C615" s="388"/>
      <c r="E615" s="388"/>
      <c r="F615" s="388"/>
      <c r="G615" s="388"/>
      <c r="H615" s="388"/>
      <c r="I615" s="388"/>
      <c r="J615" s="388"/>
      <c r="K615" s="388"/>
      <c r="L615" s="388"/>
      <c r="M615" s="172"/>
    </row>
    <row r="616" spans="3:13" s="100" customFormat="1" x14ac:dyDescent="0.25">
      <c r="C616" s="388"/>
      <c r="E616" s="388"/>
      <c r="F616" s="388"/>
      <c r="G616" s="388"/>
      <c r="H616" s="388"/>
      <c r="I616" s="388"/>
      <c r="J616" s="388"/>
      <c r="K616" s="388"/>
      <c r="L616" s="388"/>
      <c r="M616" s="172"/>
    </row>
    <row r="617" spans="3:13" s="100" customFormat="1" x14ac:dyDescent="0.25">
      <c r="C617" s="388"/>
      <c r="E617" s="388"/>
      <c r="F617" s="388"/>
      <c r="G617" s="388"/>
      <c r="H617" s="388"/>
      <c r="I617" s="388"/>
      <c r="J617" s="388"/>
      <c r="K617" s="388"/>
      <c r="L617" s="388"/>
      <c r="M617" s="172"/>
    </row>
    <row r="618" spans="3:13" s="100" customFormat="1" x14ac:dyDescent="0.25">
      <c r="C618" s="388"/>
      <c r="E618" s="388"/>
      <c r="F618" s="388"/>
      <c r="G618" s="388"/>
      <c r="H618" s="388"/>
      <c r="I618" s="388"/>
      <c r="J618" s="388"/>
      <c r="K618" s="388"/>
      <c r="L618" s="388"/>
      <c r="M618" s="172"/>
    </row>
    <row r="619" spans="3:13" s="100" customFormat="1" x14ac:dyDescent="0.25">
      <c r="C619" s="388"/>
      <c r="E619" s="388"/>
      <c r="F619" s="388"/>
      <c r="G619" s="388"/>
      <c r="H619" s="388"/>
      <c r="I619" s="388"/>
      <c r="J619" s="388"/>
      <c r="K619" s="388"/>
      <c r="L619" s="388"/>
      <c r="M619" s="172"/>
    </row>
    <row r="620" spans="3:13" s="100" customFormat="1" x14ac:dyDescent="0.25">
      <c r="C620" s="388"/>
      <c r="E620" s="388"/>
      <c r="F620" s="388"/>
      <c r="G620" s="388"/>
      <c r="H620" s="388"/>
      <c r="I620" s="388"/>
      <c r="J620" s="388"/>
      <c r="K620" s="388"/>
      <c r="L620" s="388"/>
      <c r="M620" s="172"/>
    </row>
    <row r="621" spans="3:13" s="100" customFormat="1" x14ac:dyDescent="0.25">
      <c r="C621" s="388"/>
      <c r="E621" s="388"/>
      <c r="F621" s="388"/>
      <c r="G621" s="388"/>
      <c r="H621" s="388"/>
      <c r="I621" s="388"/>
      <c r="J621" s="388"/>
      <c r="K621" s="388"/>
      <c r="L621" s="388"/>
      <c r="M621" s="172"/>
    </row>
    <row r="622" spans="3:13" s="100" customFormat="1" x14ac:dyDescent="0.25">
      <c r="C622" s="388"/>
      <c r="E622" s="388"/>
      <c r="F622" s="388"/>
      <c r="G622" s="388"/>
      <c r="H622" s="388"/>
      <c r="I622" s="388"/>
      <c r="J622" s="388"/>
      <c r="K622" s="388"/>
      <c r="L622" s="388"/>
      <c r="M622" s="172"/>
    </row>
    <row r="623" spans="3:13" s="100" customFormat="1" x14ac:dyDescent="0.25">
      <c r="C623" s="388"/>
      <c r="E623" s="388"/>
      <c r="F623" s="388"/>
      <c r="G623" s="388"/>
      <c r="H623" s="388"/>
      <c r="I623" s="388"/>
      <c r="J623" s="388"/>
      <c r="K623" s="388"/>
      <c r="L623" s="388"/>
      <c r="M623" s="172"/>
    </row>
    <row r="624" spans="3:13" s="100" customFormat="1" x14ac:dyDescent="0.25">
      <c r="C624" s="388"/>
      <c r="E624" s="388"/>
      <c r="F624" s="388"/>
      <c r="G624" s="388"/>
      <c r="H624" s="388"/>
      <c r="I624" s="388"/>
      <c r="J624" s="388"/>
      <c r="K624" s="388"/>
      <c r="L624" s="388"/>
      <c r="M624" s="172"/>
    </row>
    <row r="625" spans="3:13" s="100" customFormat="1" x14ac:dyDescent="0.25">
      <c r="C625" s="388"/>
      <c r="E625" s="388"/>
      <c r="F625" s="388"/>
      <c r="G625" s="388"/>
      <c r="H625" s="388"/>
      <c r="I625" s="388"/>
      <c r="J625" s="388"/>
      <c r="K625" s="388"/>
      <c r="L625" s="388"/>
      <c r="M625" s="172"/>
    </row>
    <row r="626" spans="3:13" s="100" customFormat="1" x14ac:dyDescent="0.25">
      <c r="C626" s="388"/>
      <c r="E626" s="388"/>
      <c r="F626" s="388"/>
      <c r="G626" s="388"/>
      <c r="H626" s="388"/>
      <c r="I626" s="388"/>
      <c r="J626" s="388"/>
      <c r="K626" s="388"/>
      <c r="L626" s="388"/>
      <c r="M626" s="172"/>
    </row>
    <row r="627" spans="3:13" s="100" customFormat="1" x14ac:dyDescent="0.25">
      <c r="C627" s="388"/>
      <c r="E627" s="388"/>
      <c r="F627" s="388"/>
      <c r="G627" s="388"/>
      <c r="H627" s="388"/>
      <c r="I627" s="388"/>
      <c r="J627" s="388"/>
      <c r="K627" s="388"/>
      <c r="L627" s="388"/>
      <c r="M627" s="172"/>
    </row>
    <row r="628" spans="3:13" s="100" customFormat="1" x14ac:dyDescent="0.25">
      <c r="C628" s="388"/>
      <c r="E628" s="388"/>
      <c r="F628" s="388"/>
      <c r="G628" s="388"/>
      <c r="H628" s="388"/>
      <c r="I628" s="388"/>
      <c r="J628" s="388"/>
      <c r="K628" s="388"/>
      <c r="L628" s="388"/>
      <c r="M628" s="172"/>
    </row>
    <row r="629" spans="3:13" s="100" customFormat="1" x14ac:dyDescent="0.25">
      <c r="C629" s="388"/>
      <c r="E629" s="388"/>
      <c r="F629" s="388"/>
      <c r="G629" s="388"/>
      <c r="H629" s="388"/>
      <c r="I629" s="388"/>
      <c r="J629" s="388"/>
      <c r="K629" s="388"/>
      <c r="L629" s="388"/>
      <c r="M629" s="172"/>
    </row>
    <row r="630" spans="3:13" s="100" customFormat="1" x14ac:dyDescent="0.25">
      <c r="C630" s="388"/>
      <c r="E630" s="388"/>
      <c r="F630" s="388"/>
      <c r="G630" s="388"/>
      <c r="H630" s="388"/>
      <c r="I630" s="388"/>
      <c r="J630" s="388"/>
      <c r="K630" s="388"/>
      <c r="L630" s="388"/>
      <c r="M630" s="172"/>
    </row>
    <row r="631" spans="3:13" s="100" customFormat="1" x14ac:dyDescent="0.25">
      <c r="C631" s="388"/>
      <c r="E631" s="388"/>
      <c r="F631" s="388"/>
      <c r="G631" s="388"/>
      <c r="H631" s="388"/>
      <c r="I631" s="388"/>
      <c r="J631" s="388"/>
      <c r="K631" s="388"/>
      <c r="L631" s="388"/>
      <c r="M631" s="172"/>
    </row>
    <row r="632" spans="3:13" s="100" customFormat="1" x14ac:dyDescent="0.25">
      <c r="C632" s="388"/>
      <c r="E632" s="388"/>
      <c r="F632" s="388"/>
      <c r="G632" s="388"/>
      <c r="H632" s="388"/>
      <c r="I632" s="388"/>
      <c r="J632" s="388"/>
      <c r="K632" s="388"/>
      <c r="L632" s="388"/>
      <c r="M632" s="172"/>
    </row>
    <row r="633" spans="3:13" s="100" customFormat="1" x14ac:dyDescent="0.25">
      <c r="C633" s="388"/>
      <c r="E633" s="388"/>
      <c r="F633" s="388"/>
      <c r="G633" s="388"/>
      <c r="H633" s="388"/>
      <c r="I633" s="388"/>
      <c r="J633" s="388"/>
      <c r="K633" s="388"/>
      <c r="L633" s="388"/>
      <c r="M633" s="172"/>
    </row>
    <row r="634" spans="3:13" s="100" customFormat="1" x14ac:dyDescent="0.25">
      <c r="C634" s="388"/>
      <c r="E634" s="388"/>
      <c r="F634" s="388"/>
      <c r="G634" s="388"/>
      <c r="H634" s="388"/>
      <c r="I634" s="388"/>
      <c r="J634" s="388"/>
      <c r="K634" s="388"/>
      <c r="L634" s="388"/>
      <c r="M634" s="172"/>
    </row>
    <row r="635" spans="3:13" s="100" customFormat="1" x14ac:dyDescent="0.25">
      <c r="C635" s="388"/>
      <c r="E635" s="388"/>
      <c r="F635" s="388"/>
      <c r="G635" s="388"/>
      <c r="H635" s="388"/>
      <c r="I635" s="388"/>
      <c r="J635" s="388"/>
      <c r="K635" s="388"/>
      <c r="L635" s="388"/>
      <c r="M635" s="172"/>
    </row>
  </sheetData>
  <mergeCells count="236">
    <mergeCell ref="L369:L370"/>
    <mergeCell ref="G388:G389"/>
    <mergeCell ref="H388:H389"/>
    <mergeCell ref="I388:I389"/>
    <mergeCell ref="J388:J389"/>
    <mergeCell ref="K388:K389"/>
    <mergeCell ref="L388:L389"/>
    <mergeCell ref="G369:G370"/>
    <mergeCell ref="H369:H370"/>
    <mergeCell ref="I369:I370"/>
    <mergeCell ref="J369:J370"/>
    <mergeCell ref="K369:K370"/>
    <mergeCell ref="G354:G355"/>
    <mergeCell ref="H354:H355"/>
    <mergeCell ref="I354:I355"/>
    <mergeCell ref="J354:J355"/>
    <mergeCell ref="K354:K355"/>
    <mergeCell ref="L354:L355"/>
    <mergeCell ref="G339:G340"/>
    <mergeCell ref="H339:H340"/>
    <mergeCell ref="I339:I340"/>
    <mergeCell ref="J339:J340"/>
    <mergeCell ref="K339:K340"/>
    <mergeCell ref="L184:L185"/>
    <mergeCell ref="G195:G196"/>
    <mergeCell ref="H195:H196"/>
    <mergeCell ref="I195:I196"/>
    <mergeCell ref="J195:J196"/>
    <mergeCell ref="K195:K196"/>
    <mergeCell ref="L195:L196"/>
    <mergeCell ref="G184:G185"/>
    <mergeCell ref="H184:H185"/>
    <mergeCell ref="I184:I185"/>
    <mergeCell ref="J184:J185"/>
    <mergeCell ref="K184:K185"/>
    <mergeCell ref="L152:L153"/>
    <mergeCell ref="G167:G168"/>
    <mergeCell ref="H167:H168"/>
    <mergeCell ref="I167:I168"/>
    <mergeCell ref="J167:J168"/>
    <mergeCell ref="K167:K168"/>
    <mergeCell ref="L167:L168"/>
    <mergeCell ref="G152:G153"/>
    <mergeCell ref="H152:H153"/>
    <mergeCell ref="I152:I153"/>
    <mergeCell ref="J152:J153"/>
    <mergeCell ref="K152:K153"/>
    <mergeCell ref="L121:L122"/>
    <mergeCell ref="G136:G137"/>
    <mergeCell ref="H136:H137"/>
    <mergeCell ref="I136:I137"/>
    <mergeCell ref="J136:J137"/>
    <mergeCell ref="K136:K137"/>
    <mergeCell ref="L136:L137"/>
    <mergeCell ref="G121:G122"/>
    <mergeCell ref="H121:H122"/>
    <mergeCell ref="I121:I122"/>
    <mergeCell ref="J121:J122"/>
    <mergeCell ref="K121:K122"/>
    <mergeCell ref="L72:L73"/>
    <mergeCell ref="G55:G56"/>
    <mergeCell ref="H55:H56"/>
    <mergeCell ref="I55:I56"/>
    <mergeCell ref="J55:J56"/>
    <mergeCell ref="K55:K56"/>
    <mergeCell ref="L90:L91"/>
    <mergeCell ref="G105:G106"/>
    <mergeCell ref="H105:H106"/>
    <mergeCell ref="I105:I106"/>
    <mergeCell ref="J105:J106"/>
    <mergeCell ref="K105:K106"/>
    <mergeCell ref="L105:L106"/>
    <mergeCell ref="G90:G91"/>
    <mergeCell ref="H90:H91"/>
    <mergeCell ref="I90:I91"/>
    <mergeCell ref="J90:J91"/>
    <mergeCell ref="K90:K91"/>
    <mergeCell ref="A121:A149"/>
    <mergeCell ref="B121:B149"/>
    <mergeCell ref="A152:A181"/>
    <mergeCell ref="B152:B181"/>
    <mergeCell ref="D325:P325"/>
    <mergeCell ref="D134:P134"/>
    <mergeCell ref="D165:P165"/>
    <mergeCell ref="D193:P193"/>
    <mergeCell ref="D220:P220"/>
    <mergeCell ref="M180:P180"/>
    <mergeCell ref="M164:P164"/>
    <mergeCell ref="M148:P148"/>
    <mergeCell ref="M133:P133"/>
    <mergeCell ref="B184:B205"/>
    <mergeCell ref="A184:A205"/>
    <mergeCell ref="A208:A233"/>
    <mergeCell ref="B208:B233"/>
    <mergeCell ref="M232:P232"/>
    <mergeCell ref="M219:P219"/>
    <mergeCell ref="M204:P204"/>
    <mergeCell ref="M192:P192"/>
    <mergeCell ref="G208:G209"/>
    <mergeCell ref="H208:H209"/>
    <mergeCell ref="I208:I209"/>
    <mergeCell ref="M1:M5"/>
    <mergeCell ref="B26:B52"/>
    <mergeCell ref="A26:A52"/>
    <mergeCell ref="N1:N5"/>
    <mergeCell ref="O1:O5"/>
    <mergeCell ref="M51:P51"/>
    <mergeCell ref="P1:P5"/>
    <mergeCell ref="G1:I5"/>
    <mergeCell ref="J1:L5"/>
    <mergeCell ref="G7:G8"/>
    <mergeCell ref="H7:H8"/>
    <mergeCell ref="I7:I8"/>
    <mergeCell ref="J7:J8"/>
    <mergeCell ref="K7:K8"/>
    <mergeCell ref="L7:L8"/>
    <mergeCell ref="G26:G27"/>
    <mergeCell ref="I26:I27"/>
    <mergeCell ref="J26:J27"/>
    <mergeCell ref="K26:K27"/>
    <mergeCell ref="L26:L27"/>
    <mergeCell ref="G41:G42"/>
    <mergeCell ref="H41:H42"/>
    <mergeCell ref="I41:I42"/>
    <mergeCell ref="J41:J42"/>
    <mergeCell ref="M102:P102"/>
    <mergeCell ref="M38:P38"/>
    <mergeCell ref="M23:P23"/>
    <mergeCell ref="A7:A23"/>
    <mergeCell ref="B7:B23"/>
    <mergeCell ref="M86:P86"/>
    <mergeCell ref="M69:P69"/>
    <mergeCell ref="B55:B87"/>
    <mergeCell ref="A55:A87"/>
    <mergeCell ref="D39:P39"/>
    <mergeCell ref="D70:P70"/>
    <mergeCell ref="A90:A118"/>
    <mergeCell ref="B90:B118"/>
    <mergeCell ref="D103:P103"/>
    <mergeCell ref="M117:P117"/>
    <mergeCell ref="H26:H27"/>
    <mergeCell ref="K41:K42"/>
    <mergeCell ref="L41:L42"/>
    <mergeCell ref="L55:L56"/>
    <mergeCell ref="G72:G73"/>
    <mergeCell ref="H72:H73"/>
    <mergeCell ref="I72:I73"/>
    <mergeCell ref="J72:J73"/>
    <mergeCell ref="K72:K73"/>
    <mergeCell ref="J208:J209"/>
    <mergeCell ref="K208:K209"/>
    <mergeCell ref="L208:L209"/>
    <mergeCell ref="G222:G223"/>
    <mergeCell ref="H222:H223"/>
    <mergeCell ref="I222:I223"/>
    <mergeCell ref="J222:J223"/>
    <mergeCell ref="K222:K223"/>
    <mergeCell ref="A236:A262"/>
    <mergeCell ref="B236:B262"/>
    <mergeCell ref="L222:L223"/>
    <mergeCell ref="G236:G237"/>
    <mergeCell ref="H236:H237"/>
    <mergeCell ref="I236:I237"/>
    <mergeCell ref="J236:J237"/>
    <mergeCell ref="K236:K237"/>
    <mergeCell ref="L236:L237"/>
    <mergeCell ref="A265:A289"/>
    <mergeCell ref="B265:B289"/>
    <mergeCell ref="M288:P288"/>
    <mergeCell ref="M277:P277"/>
    <mergeCell ref="M247:P247"/>
    <mergeCell ref="D248:P248"/>
    <mergeCell ref="D278:P278"/>
    <mergeCell ref="G250:G251"/>
    <mergeCell ref="H250:H251"/>
    <mergeCell ref="I250:I251"/>
    <mergeCell ref="J250:J251"/>
    <mergeCell ref="K250:K251"/>
    <mergeCell ref="L250:L251"/>
    <mergeCell ref="G265:G266"/>
    <mergeCell ref="L265:L266"/>
    <mergeCell ref="G280:G281"/>
    <mergeCell ref="H280:H281"/>
    <mergeCell ref="I280:I281"/>
    <mergeCell ref="J280:J281"/>
    <mergeCell ref="K280:K281"/>
    <mergeCell ref="L280:L281"/>
    <mergeCell ref="M261:P261"/>
    <mergeCell ref="M365:P365"/>
    <mergeCell ref="M351:P351"/>
    <mergeCell ref="M312:P312"/>
    <mergeCell ref="M301:P301"/>
    <mergeCell ref="M335:P335"/>
    <mergeCell ref="M324:P324"/>
    <mergeCell ref="D302:P302"/>
    <mergeCell ref="D352:P352"/>
    <mergeCell ref="H265:H266"/>
    <mergeCell ref="I265:I266"/>
    <mergeCell ref="J265:J266"/>
    <mergeCell ref="K265:K266"/>
    <mergeCell ref="L292:L293"/>
    <mergeCell ref="G304:G305"/>
    <mergeCell ref="H304:H305"/>
    <mergeCell ref="I304:I305"/>
    <mergeCell ref="J304:J305"/>
    <mergeCell ref="K304:K305"/>
    <mergeCell ref="L304:L305"/>
    <mergeCell ref="G292:G293"/>
    <mergeCell ref="H292:H293"/>
    <mergeCell ref="I292:I293"/>
    <mergeCell ref="J292:J293"/>
    <mergeCell ref="L339:L340"/>
    <mergeCell ref="A339:A366"/>
    <mergeCell ref="B339:B366"/>
    <mergeCell ref="B369:B409"/>
    <mergeCell ref="A369:A409"/>
    <mergeCell ref="A292:A313"/>
    <mergeCell ref="B292:B313"/>
    <mergeCell ref="A316:A336"/>
    <mergeCell ref="B316:B336"/>
    <mergeCell ref="M408:P408"/>
    <mergeCell ref="M385:P385"/>
    <mergeCell ref="D386:P386"/>
    <mergeCell ref="K292:K293"/>
    <mergeCell ref="L316:L317"/>
    <mergeCell ref="G327:G328"/>
    <mergeCell ref="H327:H328"/>
    <mergeCell ref="I327:I328"/>
    <mergeCell ref="J327:J328"/>
    <mergeCell ref="K327:K328"/>
    <mergeCell ref="L327:L328"/>
    <mergeCell ref="G316:G317"/>
    <mergeCell ref="H316:H317"/>
    <mergeCell ref="I316:I317"/>
    <mergeCell ref="J316:J317"/>
    <mergeCell ref="K316:K31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R721"/>
  <sheetViews>
    <sheetView tabSelected="1" topLeftCell="A151" zoomScale="80" zoomScaleNormal="80" workbookViewId="0">
      <selection activeCell="M273" sqref="M273"/>
    </sheetView>
  </sheetViews>
  <sheetFormatPr defaultColWidth="0" defaultRowHeight="20.25" x14ac:dyDescent="0.3"/>
  <cols>
    <col min="1" max="1" width="30.28515625" customWidth="1"/>
    <col min="2" max="2" width="9.140625" customWidth="1"/>
    <col min="3" max="3" width="12.85546875" style="389" customWidth="1"/>
    <col min="4" max="4" width="44.42578125" customWidth="1"/>
    <col min="5" max="5" width="17.85546875" style="389" customWidth="1"/>
    <col min="6" max="6" width="15.5703125" style="389" customWidth="1"/>
    <col min="7" max="12" width="8.7109375" style="389" customWidth="1"/>
    <col min="13" max="13" width="20.5703125" style="269" customWidth="1"/>
    <col min="14" max="14" width="12.5703125" customWidth="1"/>
    <col min="15" max="15" width="11.5703125" customWidth="1"/>
    <col min="16" max="16" width="12.5703125" customWidth="1"/>
    <col min="17" max="17" width="10.140625" style="100" hidden="1" customWidth="1"/>
    <col min="18" max="18" width="9.140625" style="100" hidden="1" customWidth="1"/>
    <col min="19" max="19" width="39" style="100" hidden="1" customWidth="1"/>
    <col min="20" max="70" width="0" style="100" hidden="1" customWidth="1"/>
    <col min="71" max="16384" width="9.140625" hidden="1"/>
  </cols>
  <sheetData>
    <row r="1" spans="1:24" ht="40.5" x14ac:dyDescent="0.25">
      <c r="A1" s="275" t="s">
        <v>433</v>
      </c>
      <c r="B1" s="271" t="s">
        <v>5</v>
      </c>
      <c r="C1" s="451"/>
      <c r="D1" s="271" t="s">
        <v>5</v>
      </c>
      <c r="E1" s="451"/>
      <c r="F1" s="451"/>
      <c r="G1" s="813" t="s">
        <v>1555</v>
      </c>
      <c r="H1" s="814"/>
      <c r="I1" s="815"/>
      <c r="J1" s="813" t="s">
        <v>1556</v>
      </c>
      <c r="K1" s="814"/>
      <c r="L1" s="815"/>
      <c r="M1" s="884" t="s">
        <v>9</v>
      </c>
      <c r="N1" s="884" t="s">
        <v>10</v>
      </c>
      <c r="O1" s="884" t="s">
        <v>11</v>
      </c>
      <c r="P1" s="884" t="s">
        <v>12</v>
      </c>
      <c r="Q1" s="260"/>
      <c r="X1" s="105" t="s">
        <v>338</v>
      </c>
    </row>
    <row r="2" spans="1:24" ht="24" customHeight="1" x14ac:dyDescent="0.25">
      <c r="A2" s="276" t="s">
        <v>1</v>
      </c>
      <c r="B2" s="272" t="s">
        <v>6</v>
      </c>
      <c r="C2" s="452"/>
      <c r="D2" s="272" t="s">
        <v>65</v>
      </c>
      <c r="E2" s="452"/>
      <c r="F2" s="452"/>
      <c r="G2" s="816"/>
      <c r="H2" s="817"/>
      <c r="I2" s="818"/>
      <c r="J2" s="816"/>
      <c r="K2" s="817"/>
      <c r="L2" s="818"/>
      <c r="M2" s="885"/>
      <c r="N2" s="885"/>
      <c r="O2" s="885"/>
      <c r="P2" s="885"/>
      <c r="Q2" s="260"/>
    </row>
    <row r="3" spans="1:24" ht="19.5" hidden="1" customHeight="1" x14ac:dyDescent="0.25">
      <c r="A3" s="276" t="s">
        <v>2</v>
      </c>
      <c r="B3" s="273"/>
      <c r="C3" s="453"/>
      <c r="D3" s="272" t="s">
        <v>66</v>
      </c>
      <c r="E3" s="452"/>
      <c r="F3" s="452"/>
      <c r="G3" s="816"/>
      <c r="H3" s="817"/>
      <c r="I3" s="818"/>
      <c r="J3" s="816"/>
      <c r="K3" s="817"/>
      <c r="L3" s="818"/>
      <c r="M3" s="885"/>
      <c r="N3" s="885"/>
      <c r="O3" s="885"/>
      <c r="P3" s="885"/>
      <c r="Q3" s="260"/>
    </row>
    <row r="4" spans="1:24" x14ac:dyDescent="0.25">
      <c r="A4" s="276" t="s">
        <v>64</v>
      </c>
      <c r="B4" s="273"/>
      <c r="C4" s="453"/>
      <c r="D4" s="273"/>
      <c r="E4" s="453"/>
      <c r="F4" s="453"/>
      <c r="G4" s="816"/>
      <c r="H4" s="817"/>
      <c r="I4" s="818"/>
      <c r="J4" s="816"/>
      <c r="K4" s="817"/>
      <c r="L4" s="818"/>
      <c r="M4" s="885"/>
      <c r="N4" s="885"/>
      <c r="O4" s="885"/>
      <c r="P4" s="885"/>
      <c r="Q4" s="260"/>
    </row>
    <row r="5" spans="1:24" ht="21" thickBot="1" x14ac:dyDescent="0.3">
      <c r="A5" s="62" t="s">
        <v>4</v>
      </c>
      <c r="B5" s="274"/>
      <c r="C5" s="454"/>
      <c r="D5" s="274"/>
      <c r="E5" s="454"/>
      <c r="F5" s="454"/>
      <c r="G5" s="819"/>
      <c r="H5" s="820"/>
      <c r="I5" s="821"/>
      <c r="J5" s="819"/>
      <c r="K5" s="820"/>
      <c r="L5" s="821"/>
      <c r="M5" s="886"/>
      <c r="N5" s="886"/>
      <c r="O5" s="886"/>
      <c r="P5" s="886"/>
      <c r="Q5" s="260"/>
    </row>
    <row r="6" spans="1:24" ht="48" thickBot="1" x14ac:dyDescent="0.3">
      <c r="A6" s="277" t="s">
        <v>1646</v>
      </c>
      <c r="B6" s="66"/>
      <c r="C6" s="387" t="s">
        <v>1436</v>
      </c>
      <c r="D6" s="182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25" t="str">
        <f>'Данные по ТП'!C147</f>
        <v>ТМ-630/10</v>
      </c>
      <c r="N6" s="126" t="s">
        <v>1352</v>
      </c>
      <c r="O6" s="125" t="s">
        <v>5</v>
      </c>
      <c r="P6" s="127">
        <f>'Данные по ТП'!F147</f>
        <v>51464</v>
      </c>
      <c r="Q6" s="260"/>
    </row>
    <row r="7" spans="1:24" ht="19.5" customHeight="1" thickBot="1" x14ac:dyDescent="0.3">
      <c r="A7" s="794" t="s">
        <v>1647</v>
      </c>
      <c r="B7" s="887" t="s">
        <v>767</v>
      </c>
      <c r="C7" s="401">
        <v>1</v>
      </c>
      <c r="D7" s="207" t="s">
        <v>879</v>
      </c>
      <c r="E7" s="431"/>
      <c r="F7" s="686">
        <f>((O7*1.73*220*0.9)/1000)+((N7*1.73*220*0.9)/1000)+((M7*1.73*220*0.9)/1000)</f>
        <v>83.579759999999993</v>
      </c>
      <c r="G7" s="822">
        <v>227</v>
      </c>
      <c r="H7" s="822">
        <v>233</v>
      </c>
      <c r="I7" s="822">
        <v>229</v>
      </c>
      <c r="J7" s="822">
        <v>390</v>
      </c>
      <c r="K7" s="822">
        <v>394</v>
      </c>
      <c r="L7" s="822">
        <v>391</v>
      </c>
      <c r="M7" s="278">
        <v>96</v>
      </c>
      <c r="N7" s="214">
        <v>90</v>
      </c>
      <c r="O7" s="214">
        <v>58</v>
      </c>
      <c r="P7" s="214">
        <v>46</v>
      </c>
      <c r="Q7" s="260"/>
    </row>
    <row r="8" spans="1:24" ht="21" thickBot="1" x14ac:dyDescent="0.3">
      <c r="A8" s="800"/>
      <c r="B8" s="888"/>
      <c r="C8" s="401">
        <v>2</v>
      </c>
      <c r="D8" s="207" t="s">
        <v>880</v>
      </c>
      <c r="E8" s="431"/>
      <c r="F8" s="686">
        <f t="shared" ref="F8:F19" si="0">((O8*1.73*220*0.9)/1000)+((N8*1.73*220*0.9)/1000)+((M8*1.73*220*0.9)/1000)</f>
        <v>19.867319999999999</v>
      </c>
      <c r="G8" s="823"/>
      <c r="H8" s="823"/>
      <c r="I8" s="823"/>
      <c r="J8" s="823"/>
      <c r="K8" s="823"/>
      <c r="L8" s="823"/>
      <c r="M8" s="278">
        <v>19</v>
      </c>
      <c r="N8" s="214">
        <v>19</v>
      </c>
      <c r="O8" s="214">
        <v>20</v>
      </c>
      <c r="P8" s="214">
        <v>7</v>
      </c>
      <c r="Q8" s="260"/>
    </row>
    <row r="9" spans="1:24" ht="21" thickBot="1" x14ac:dyDescent="0.3">
      <c r="A9" s="800"/>
      <c r="B9" s="888"/>
      <c r="C9" s="401">
        <v>3</v>
      </c>
      <c r="D9" s="207" t="s">
        <v>881</v>
      </c>
      <c r="E9" s="431"/>
      <c r="F9" s="686">
        <f t="shared" si="0"/>
        <v>0</v>
      </c>
      <c r="G9" s="686"/>
      <c r="H9" s="686"/>
      <c r="I9" s="686"/>
      <c r="J9" s="686"/>
      <c r="K9" s="686"/>
      <c r="L9" s="686"/>
      <c r="M9" s="278">
        <v>0</v>
      </c>
      <c r="N9" s="214">
        <v>0</v>
      </c>
      <c r="O9" s="214">
        <v>0</v>
      </c>
      <c r="P9" s="214">
        <v>0</v>
      </c>
      <c r="Q9" s="260"/>
    </row>
    <row r="10" spans="1:24" ht="21" thickBot="1" x14ac:dyDescent="0.3">
      <c r="A10" s="800"/>
      <c r="B10" s="888"/>
      <c r="C10" s="401">
        <v>4</v>
      </c>
      <c r="D10" s="207" t="s">
        <v>611</v>
      </c>
      <c r="E10" s="431"/>
      <c r="F10" s="686">
        <f t="shared" si="0"/>
        <v>82.894680000000008</v>
      </c>
      <c r="G10" s="686"/>
      <c r="H10" s="686"/>
      <c r="I10" s="686"/>
      <c r="J10" s="686"/>
      <c r="K10" s="686"/>
      <c r="L10" s="686"/>
      <c r="M10" s="278">
        <v>78</v>
      </c>
      <c r="N10" s="214">
        <v>56</v>
      </c>
      <c r="O10" s="214">
        <v>108</v>
      </c>
      <c r="P10" s="214">
        <v>54</v>
      </c>
      <c r="Q10" s="260"/>
    </row>
    <row r="11" spans="1:24" ht="21" thickBot="1" x14ac:dyDescent="0.3">
      <c r="A11" s="800"/>
      <c r="B11" s="888"/>
      <c r="C11" s="401">
        <v>5</v>
      </c>
      <c r="D11" s="173" t="s">
        <v>92</v>
      </c>
      <c r="E11" s="391"/>
      <c r="F11" s="686">
        <f t="shared" si="0"/>
        <v>0</v>
      </c>
      <c r="G11" s="686"/>
      <c r="H11" s="686"/>
      <c r="I11" s="686"/>
      <c r="J11" s="686"/>
      <c r="K11" s="686"/>
      <c r="L11" s="686"/>
      <c r="M11" s="278"/>
      <c r="N11" s="214"/>
      <c r="O11" s="214"/>
      <c r="P11" s="214"/>
      <c r="Q11" s="260"/>
    </row>
    <row r="12" spans="1:24" ht="21" thickBot="1" x14ac:dyDescent="0.3">
      <c r="A12" s="800"/>
      <c r="B12" s="888"/>
      <c r="C12" s="401">
        <v>6</v>
      </c>
      <c r="D12" s="173" t="s">
        <v>612</v>
      </c>
      <c r="E12" s="391"/>
      <c r="F12" s="686">
        <f t="shared" si="0"/>
        <v>4.1104799999999999</v>
      </c>
      <c r="G12" s="686"/>
      <c r="H12" s="686"/>
      <c r="I12" s="686"/>
      <c r="J12" s="686"/>
      <c r="K12" s="686"/>
      <c r="L12" s="686"/>
      <c r="M12" s="278">
        <v>3</v>
      </c>
      <c r="N12" s="214">
        <v>7</v>
      </c>
      <c r="O12" s="214">
        <v>2</v>
      </c>
      <c r="P12" s="214">
        <v>2</v>
      </c>
      <c r="Q12" s="260"/>
    </row>
    <row r="13" spans="1:24" ht="21" thickBot="1" x14ac:dyDescent="0.3">
      <c r="A13" s="800"/>
      <c r="B13" s="888"/>
      <c r="C13" s="401">
        <v>7</v>
      </c>
      <c r="D13" s="173" t="s">
        <v>613</v>
      </c>
      <c r="E13" s="391"/>
      <c r="F13" s="686">
        <f t="shared" si="0"/>
        <v>0</v>
      </c>
      <c r="G13" s="686"/>
      <c r="H13" s="686"/>
      <c r="I13" s="686"/>
      <c r="J13" s="686"/>
      <c r="K13" s="686"/>
      <c r="L13" s="686"/>
      <c r="M13" s="278"/>
      <c r="N13" s="214"/>
      <c r="O13" s="214"/>
      <c r="P13" s="214"/>
      <c r="Q13" s="260"/>
    </row>
    <row r="14" spans="1:24" ht="21" thickBot="1" x14ac:dyDescent="0.3">
      <c r="A14" s="800"/>
      <c r="B14" s="888"/>
      <c r="C14" s="401">
        <v>8</v>
      </c>
      <c r="D14" s="173" t="s">
        <v>614</v>
      </c>
      <c r="E14" s="391"/>
      <c r="F14" s="686">
        <f t="shared" si="0"/>
        <v>16.784459999999999</v>
      </c>
      <c r="G14" s="686"/>
      <c r="H14" s="686"/>
      <c r="I14" s="686"/>
      <c r="J14" s="686"/>
      <c r="K14" s="686"/>
      <c r="L14" s="686"/>
      <c r="M14" s="278">
        <v>25</v>
      </c>
      <c r="N14" s="214">
        <v>14</v>
      </c>
      <c r="O14" s="214">
        <v>10</v>
      </c>
      <c r="P14" s="214">
        <v>11</v>
      </c>
      <c r="Q14" s="260"/>
    </row>
    <row r="15" spans="1:24" ht="21" thickBot="1" x14ac:dyDescent="0.3">
      <c r="A15" s="800"/>
      <c r="B15" s="888"/>
      <c r="C15" s="401">
        <v>21</v>
      </c>
      <c r="D15" s="173" t="s">
        <v>615</v>
      </c>
      <c r="E15" s="391"/>
      <c r="F15" s="686">
        <f t="shared" si="0"/>
        <v>4.1104799999999999</v>
      </c>
      <c r="G15" s="686"/>
      <c r="H15" s="686"/>
      <c r="I15" s="686"/>
      <c r="J15" s="686"/>
      <c r="K15" s="686"/>
      <c r="L15" s="686"/>
      <c r="M15" s="278">
        <v>5</v>
      </c>
      <c r="N15" s="214">
        <v>3</v>
      </c>
      <c r="O15" s="214">
        <v>4</v>
      </c>
      <c r="P15" s="214">
        <v>2</v>
      </c>
      <c r="Q15" s="260"/>
    </row>
    <row r="16" spans="1:24" ht="21" thickBot="1" x14ac:dyDescent="0.3">
      <c r="A16" s="800"/>
      <c r="B16" s="888"/>
      <c r="C16" s="401">
        <v>22</v>
      </c>
      <c r="D16" s="173" t="s">
        <v>768</v>
      </c>
      <c r="E16" s="391"/>
      <c r="F16" s="686">
        <f t="shared" si="0"/>
        <v>0</v>
      </c>
      <c r="G16" s="686"/>
      <c r="H16" s="686"/>
      <c r="I16" s="686"/>
      <c r="J16" s="686"/>
      <c r="K16" s="686"/>
      <c r="L16" s="686"/>
      <c r="M16" s="278"/>
      <c r="N16" s="214"/>
      <c r="O16" s="214"/>
      <c r="P16" s="214"/>
      <c r="Q16" s="260"/>
    </row>
    <row r="17" spans="1:17" ht="21" thickBot="1" x14ac:dyDescent="0.3">
      <c r="A17" s="800"/>
      <c r="B17" s="888"/>
      <c r="C17" s="401">
        <v>23</v>
      </c>
      <c r="D17" s="173" t="s">
        <v>616</v>
      </c>
      <c r="E17" s="391"/>
      <c r="F17" s="686">
        <f t="shared" si="0"/>
        <v>3.4253999999999998</v>
      </c>
      <c r="G17" s="686"/>
      <c r="H17" s="686"/>
      <c r="I17" s="686"/>
      <c r="J17" s="686"/>
      <c r="K17" s="686"/>
      <c r="L17" s="686"/>
      <c r="M17" s="278">
        <v>5</v>
      </c>
      <c r="N17" s="214">
        <v>2</v>
      </c>
      <c r="O17" s="214">
        <v>3</v>
      </c>
      <c r="P17" s="214">
        <v>1</v>
      </c>
      <c r="Q17" s="260"/>
    </row>
    <row r="18" spans="1:17" ht="18" customHeight="1" thickBot="1" x14ac:dyDescent="0.3">
      <c r="A18" s="800"/>
      <c r="B18" s="888"/>
      <c r="C18" s="401">
        <v>24</v>
      </c>
      <c r="D18" s="24" t="s">
        <v>617</v>
      </c>
      <c r="E18" s="409"/>
      <c r="F18" s="686">
        <f t="shared" si="0"/>
        <v>82.894679999999994</v>
      </c>
      <c r="G18" s="686"/>
      <c r="H18" s="686"/>
      <c r="I18" s="686"/>
      <c r="J18" s="686"/>
      <c r="K18" s="686"/>
      <c r="L18" s="686"/>
      <c r="M18" s="94">
        <v>95</v>
      </c>
      <c r="N18" s="5">
        <v>60</v>
      </c>
      <c r="O18" s="5">
        <v>87</v>
      </c>
      <c r="P18" s="5">
        <v>68</v>
      </c>
      <c r="Q18" s="260"/>
    </row>
    <row r="19" spans="1:17" ht="18.75" customHeight="1" thickBot="1" x14ac:dyDescent="0.3">
      <c r="A19" s="800"/>
      <c r="B19" s="888"/>
      <c r="C19" s="401"/>
      <c r="D19" s="24"/>
      <c r="E19" s="409"/>
      <c r="F19" s="686">
        <f t="shared" si="0"/>
        <v>0</v>
      </c>
      <c r="G19" s="686"/>
      <c r="H19" s="686"/>
      <c r="I19" s="686"/>
      <c r="J19" s="686"/>
      <c r="K19" s="686"/>
      <c r="L19" s="686"/>
      <c r="M19" s="94"/>
      <c r="N19" s="5"/>
      <c r="O19" s="5"/>
      <c r="P19" s="5"/>
      <c r="Q19" s="260"/>
    </row>
    <row r="20" spans="1:17" ht="24.75" customHeight="1" thickBot="1" x14ac:dyDescent="0.3">
      <c r="A20" s="800"/>
      <c r="B20" s="888"/>
      <c r="C20" s="401"/>
      <c r="D20" s="25"/>
      <c r="E20" s="393"/>
      <c r="F20" s="393"/>
      <c r="G20" s="393"/>
      <c r="H20" s="393"/>
      <c r="I20" s="393"/>
      <c r="J20" s="393"/>
      <c r="K20" s="393"/>
      <c r="L20" s="393"/>
      <c r="M20" s="264"/>
      <c r="N20" s="69"/>
      <c r="O20" s="69"/>
      <c r="P20" s="69"/>
      <c r="Q20" s="260"/>
    </row>
    <row r="21" spans="1:17" ht="21" customHeight="1" thickBot="1" x14ac:dyDescent="0.3">
      <c r="A21" s="800"/>
      <c r="B21" s="888"/>
      <c r="C21" s="401"/>
      <c r="D21" s="8"/>
      <c r="E21" s="407"/>
      <c r="F21" s="407"/>
      <c r="G21" s="407"/>
      <c r="H21" s="407"/>
      <c r="I21" s="407"/>
      <c r="J21" s="407"/>
      <c r="K21" s="407"/>
      <c r="L21" s="407"/>
      <c r="M21" s="94"/>
      <c r="N21" s="5"/>
      <c r="O21" s="5"/>
      <c r="P21" s="5"/>
      <c r="Q21" s="260"/>
    </row>
    <row r="22" spans="1:17" ht="19.5" customHeight="1" thickBot="1" x14ac:dyDescent="0.3">
      <c r="A22" s="800"/>
      <c r="B22" s="888"/>
      <c r="C22" s="401"/>
      <c r="D22" s="8"/>
      <c r="E22" s="407"/>
      <c r="F22" s="407"/>
      <c r="G22" s="407"/>
      <c r="H22" s="407"/>
      <c r="I22" s="407"/>
      <c r="J22" s="407"/>
      <c r="K22" s="407"/>
      <c r="L22" s="407"/>
      <c r="M22" s="94"/>
      <c r="N22" s="5"/>
      <c r="O22" s="5"/>
      <c r="P22" s="5"/>
      <c r="Q22" s="260"/>
    </row>
    <row r="23" spans="1:17" ht="19.5" customHeight="1" thickBot="1" x14ac:dyDescent="0.3">
      <c r="A23" s="800"/>
      <c r="B23" s="888"/>
      <c r="C23" s="401"/>
      <c r="D23" s="3" t="s">
        <v>1314</v>
      </c>
      <c r="E23" s="393"/>
      <c r="F23" s="393"/>
      <c r="G23" s="393"/>
      <c r="H23" s="393"/>
      <c r="I23" s="393"/>
      <c r="J23" s="393"/>
      <c r="K23" s="393"/>
      <c r="L23" s="393"/>
      <c r="M23" s="265">
        <f>SUM(M7:M21)</f>
        <v>326</v>
      </c>
      <c r="N23" s="70">
        <f>SUM(N7:N21)</f>
        <v>251</v>
      </c>
      <c r="O23" s="70">
        <f>SUM(O7:O21)</f>
        <v>292</v>
      </c>
      <c r="P23" s="70">
        <f>SUM(P7:P21)</f>
        <v>191</v>
      </c>
      <c r="Q23" s="260"/>
    </row>
    <row r="24" spans="1:17" ht="19.5" customHeight="1" thickBot="1" x14ac:dyDescent="0.25">
      <c r="A24" s="800"/>
      <c r="B24" s="888"/>
      <c r="C24" s="401"/>
      <c r="D24" s="3" t="s">
        <v>1315</v>
      </c>
      <c r="E24" s="393"/>
      <c r="F24" s="393"/>
      <c r="G24" s="393"/>
      <c r="H24" s="393"/>
      <c r="I24" s="393"/>
      <c r="J24" s="393"/>
      <c r="K24" s="393"/>
      <c r="L24" s="393"/>
      <c r="M24" s="135">
        <f t="shared" ref="M24:O24" si="1">(M23*1.73*220*0.9)/1000</f>
        <v>111.66804</v>
      </c>
      <c r="N24" s="135">
        <f t="shared" si="1"/>
        <v>85.977540000000005</v>
      </c>
      <c r="O24" s="135">
        <f t="shared" si="1"/>
        <v>100.02167999999999</v>
      </c>
      <c r="P24" s="136"/>
      <c r="Q24" s="168"/>
    </row>
    <row r="25" spans="1:17" ht="19.5" customHeight="1" thickBot="1" x14ac:dyDescent="0.3">
      <c r="A25" s="800"/>
      <c r="B25" s="888"/>
      <c r="C25" s="401"/>
      <c r="D25" s="3" t="s">
        <v>1316</v>
      </c>
      <c r="E25" s="394"/>
      <c r="F25" s="394"/>
      <c r="G25" s="394"/>
      <c r="H25" s="394"/>
      <c r="I25" s="394"/>
      <c r="J25" s="394"/>
      <c r="K25" s="394"/>
      <c r="L25" s="394"/>
      <c r="M25" s="788">
        <f>(M24+N24+O24)</f>
        <v>297.66726</v>
      </c>
      <c r="N25" s="789"/>
      <c r="O25" s="789"/>
      <c r="P25" s="790"/>
      <c r="Q25" s="260"/>
    </row>
    <row r="26" spans="1:17" ht="19.5" customHeight="1" thickBot="1" x14ac:dyDescent="0.3">
      <c r="A26" s="800"/>
      <c r="B26" s="888"/>
      <c r="C26" s="404"/>
      <c r="D26" s="830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2"/>
      <c r="Q26" s="260"/>
    </row>
    <row r="27" spans="1:17" ht="48" thickBot="1" x14ac:dyDescent="0.3">
      <c r="A27" s="800"/>
      <c r="B27" s="888"/>
      <c r="C27" s="387" t="s">
        <v>1436</v>
      </c>
      <c r="D27" s="257" t="s">
        <v>1327</v>
      </c>
      <c r="E27" s="390" t="s">
        <v>1435</v>
      </c>
      <c r="F27" s="499" t="s">
        <v>1511</v>
      </c>
      <c r="G27" s="499" t="s">
        <v>1557</v>
      </c>
      <c r="H27" s="720" t="s">
        <v>1558</v>
      </c>
      <c r="I27" s="499" t="s">
        <v>1559</v>
      </c>
      <c r="J27" s="720" t="s">
        <v>1446</v>
      </c>
      <c r="K27" s="499" t="s">
        <v>1560</v>
      </c>
      <c r="L27" s="499" t="s">
        <v>1561</v>
      </c>
      <c r="M27" s="125" t="str">
        <f>'Данные по ТП'!C148</f>
        <v>ТМ-630/10</v>
      </c>
      <c r="N27" s="126" t="s">
        <v>1352</v>
      </c>
      <c r="O27" s="125" t="s">
        <v>5</v>
      </c>
      <c r="P27" s="127">
        <f>'Данные по ТП'!F148</f>
        <v>19800</v>
      </c>
      <c r="Q27" s="260"/>
    </row>
    <row r="28" spans="1:17" ht="21" thickBot="1" x14ac:dyDescent="0.3">
      <c r="A28" s="800"/>
      <c r="B28" s="888"/>
      <c r="C28" s="401">
        <v>9</v>
      </c>
      <c r="D28" s="173" t="s">
        <v>618</v>
      </c>
      <c r="E28" s="391"/>
      <c r="F28" s="686">
        <f>((O28*1.73*220*0.9)/1000)+((N28*1.73*220*0.9)/1000)+((M28*1.73*220*0.9)/1000)</f>
        <v>19.18224</v>
      </c>
      <c r="G28" s="822">
        <v>230</v>
      </c>
      <c r="H28" s="822">
        <v>229</v>
      </c>
      <c r="I28" s="822">
        <v>232</v>
      </c>
      <c r="J28" s="822">
        <v>395</v>
      </c>
      <c r="K28" s="822">
        <v>396</v>
      </c>
      <c r="L28" s="822">
        <v>396</v>
      </c>
      <c r="M28" s="278">
        <v>18</v>
      </c>
      <c r="N28" s="214">
        <v>19</v>
      </c>
      <c r="O28" s="214">
        <v>19</v>
      </c>
      <c r="P28" s="214">
        <v>6</v>
      </c>
      <c r="Q28" s="260"/>
    </row>
    <row r="29" spans="1:17" ht="21" thickBot="1" x14ac:dyDescent="0.3">
      <c r="A29" s="800"/>
      <c r="B29" s="888"/>
      <c r="C29" s="401">
        <v>10</v>
      </c>
      <c r="D29" s="173" t="s">
        <v>1648</v>
      </c>
      <c r="E29" s="391"/>
      <c r="F29" s="686">
        <f t="shared" ref="F29:F40" si="2">((O29*1.73*220*0.9)/1000)+((N29*1.73*220*0.9)/1000)+((M29*1.73*220*0.9)/1000)</f>
        <v>29.115900000000003</v>
      </c>
      <c r="G29" s="823"/>
      <c r="H29" s="823"/>
      <c r="I29" s="823"/>
      <c r="J29" s="823"/>
      <c r="K29" s="823"/>
      <c r="L29" s="823"/>
      <c r="M29" s="278">
        <v>25</v>
      </c>
      <c r="N29" s="214">
        <v>45</v>
      </c>
      <c r="O29" s="214">
        <v>15</v>
      </c>
      <c r="P29" s="214">
        <v>21</v>
      </c>
      <c r="Q29" s="260"/>
    </row>
    <row r="30" spans="1:17" ht="21" thickBot="1" x14ac:dyDescent="0.3">
      <c r="A30" s="800"/>
      <c r="B30" s="888"/>
      <c r="C30" s="401">
        <v>11</v>
      </c>
      <c r="D30" s="173" t="s">
        <v>619</v>
      </c>
      <c r="E30" s="391"/>
      <c r="F30" s="686">
        <f t="shared" si="2"/>
        <v>6.8507999999999996</v>
      </c>
      <c r="G30" s="686"/>
      <c r="H30" s="686"/>
      <c r="I30" s="686"/>
      <c r="J30" s="686"/>
      <c r="K30" s="686"/>
      <c r="L30" s="686"/>
      <c r="M30" s="278">
        <v>6</v>
      </c>
      <c r="N30" s="214">
        <v>9</v>
      </c>
      <c r="O30" s="214">
        <v>5</v>
      </c>
      <c r="P30" s="214">
        <v>4</v>
      </c>
      <c r="Q30" s="260"/>
    </row>
    <row r="31" spans="1:17" ht="21" thickBot="1" x14ac:dyDescent="0.3">
      <c r="A31" s="800"/>
      <c r="B31" s="888"/>
      <c r="C31" s="401">
        <v>12</v>
      </c>
      <c r="D31" s="173" t="s">
        <v>620</v>
      </c>
      <c r="E31" s="391"/>
      <c r="F31" s="686">
        <f t="shared" si="2"/>
        <v>0</v>
      </c>
      <c r="G31" s="686"/>
      <c r="H31" s="686"/>
      <c r="I31" s="686"/>
      <c r="J31" s="686"/>
      <c r="K31" s="686"/>
      <c r="L31" s="686"/>
      <c r="M31" s="278">
        <v>0</v>
      </c>
      <c r="N31" s="214">
        <v>0</v>
      </c>
      <c r="O31" s="214">
        <v>0</v>
      </c>
      <c r="P31" s="214">
        <v>0</v>
      </c>
      <c r="Q31" s="260"/>
    </row>
    <row r="32" spans="1:17" ht="21" thickBot="1" x14ac:dyDescent="0.3">
      <c r="A32" s="800"/>
      <c r="B32" s="888"/>
      <c r="C32" s="401">
        <v>13</v>
      </c>
      <c r="D32" s="173" t="s">
        <v>621</v>
      </c>
      <c r="E32" s="391"/>
      <c r="F32" s="686">
        <f t="shared" si="2"/>
        <v>0</v>
      </c>
      <c r="G32" s="686"/>
      <c r="H32" s="686"/>
      <c r="I32" s="686"/>
      <c r="J32" s="686"/>
      <c r="K32" s="686"/>
      <c r="L32" s="686"/>
      <c r="M32" s="278">
        <v>0</v>
      </c>
      <c r="N32" s="214">
        <v>0</v>
      </c>
      <c r="O32" s="214">
        <v>0</v>
      </c>
      <c r="P32" s="214">
        <v>0</v>
      </c>
      <c r="Q32" s="260"/>
    </row>
    <row r="33" spans="1:17" ht="21" thickBot="1" x14ac:dyDescent="0.3">
      <c r="A33" s="800"/>
      <c r="B33" s="888"/>
      <c r="C33" s="401">
        <v>14</v>
      </c>
      <c r="D33" s="173" t="s">
        <v>622</v>
      </c>
      <c r="E33" s="391"/>
      <c r="F33" s="686">
        <f t="shared" si="2"/>
        <v>21.580020000000001</v>
      </c>
      <c r="G33" s="686"/>
      <c r="H33" s="686"/>
      <c r="I33" s="686"/>
      <c r="J33" s="686"/>
      <c r="K33" s="686"/>
      <c r="L33" s="686"/>
      <c r="M33" s="278">
        <v>17</v>
      </c>
      <c r="N33" s="214">
        <v>11</v>
      </c>
      <c r="O33" s="214">
        <v>35</v>
      </c>
      <c r="P33" s="214">
        <v>26</v>
      </c>
      <c r="Q33" s="260"/>
    </row>
    <row r="34" spans="1:17" ht="21" thickBot="1" x14ac:dyDescent="0.3">
      <c r="A34" s="800"/>
      <c r="B34" s="888"/>
      <c r="C34" s="401">
        <v>15</v>
      </c>
      <c r="D34" s="173" t="s">
        <v>623</v>
      </c>
      <c r="E34" s="391"/>
      <c r="F34" s="686">
        <f t="shared" si="2"/>
        <v>37.679400000000001</v>
      </c>
      <c r="G34" s="686"/>
      <c r="H34" s="686"/>
      <c r="I34" s="686"/>
      <c r="J34" s="686"/>
      <c r="K34" s="686"/>
      <c r="L34" s="686"/>
      <c r="M34" s="278">
        <v>35</v>
      </c>
      <c r="N34" s="214">
        <v>46</v>
      </c>
      <c r="O34" s="214">
        <v>29</v>
      </c>
      <c r="P34" s="214">
        <v>8</v>
      </c>
      <c r="Q34" s="260"/>
    </row>
    <row r="35" spans="1:17" ht="21" thickBot="1" x14ac:dyDescent="0.3">
      <c r="A35" s="800"/>
      <c r="B35" s="888"/>
      <c r="C35" s="401">
        <v>16</v>
      </c>
      <c r="D35" s="173" t="s">
        <v>624</v>
      </c>
      <c r="E35" s="391"/>
      <c r="F35" s="686">
        <f t="shared" si="2"/>
        <v>0</v>
      </c>
      <c r="G35" s="686"/>
      <c r="H35" s="686"/>
      <c r="I35" s="686"/>
      <c r="J35" s="686"/>
      <c r="K35" s="686"/>
      <c r="L35" s="686"/>
      <c r="M35" s="278">
        <v>0</v>
      </c>
      <c r="N35" s="214">
        <v>0</v>
      </c>
      <c r="O35" s="214">
        <v>0</v>
      </c>
      <c r="P35" s="214">
        <v>0</v>
      </c>
      <c r="Q35" s="260"/>
    </row>
    <row r="36" spans="1:17" ht="21" thickBot="1" x14ac:dyDescent="0.3">
      <c r="A36" s="800"/>
      <c r="B36" s="888"/>
      <c r="C36" s="401">
        <v>17</v>
      </c>
      <c r="D36" s="173" t="s">
        <v>625</v>
      </c>
      <c r="E36" s="391"/>
      <c r="F36" s="686">
        <f t="shared" si="2"/>
        <v>9.5911200000000001</v>
      </c>
      <c r="G36" s="686"/>
      <c r="H36" s="686"/>
      <c r="I36" s="686"/>
      <c r="J36" s="686"/>
      <c r="K36" s="686"/>
      <c r="L36" s="686"/>
      <c r="M36" s="278">
        <v>12</v>
      </c>
      <c r="N36" s="214">
        <v>9</v>
      </c>
      <c r="O36" s="214">
        <v>7</v>
      </c>
      <c r="P36" s="214">
        <v>4</v>
      </c>
      <c r="Q36" s="260"/>
    </row>
    <row r="37" spans="1:17" ht="21" thickBot="1" x14ac:dyDescent="0.3">
      <c r="A37" s="800"/>
      <c r="B37" s="888"/>
      <c r="C37" s="401">
        <v>18</v>
      </c>
      <c r="D37" s="173" t="s">
        <v>626</v>
      </c>
      <c r="E37" s="391"/>
      <c r="F37" s="686">
        <f t="shared" si="2"/>
        <v>13.01652</v>
      </c>
      <c r="G37" s="686"/>
      <c r="H37" s="686"/>
      <c r="I37" s="686"/>
      <c r="J37" s="686"/>
      <c r="K37" s="686"/>
      <c r="L37" s="686"/>
      <c r="M37" s="278">
        <v>13</v>
      </c>
      <c r="N37" s="214">
        <v>10</v>
      </c>
      <c r="O37" s="214">
        <v>15</v>
      </c>
      <c r="P37" s="214">
        <v>11</v>
      </c>
      <c r="Q37" s="260"/>
    </row>
    <row r="38" spans="1:17" ht="21" thickBot="1" x14ac:dyDescent="0.3">
      <c r="A38" s="800"/>
      <c r="B38" s="888"/>
      <c r="C38" s="401">
        <v>19</v>
      </c>
      <c r="D38" s="173" t="s">
        <v>1649</v>
      </c>
      <c r="E38" s="391"/>
      <c r="F38" s="686">
        <f t="shared" si="2"/>
        <v>0</v>
      </c>
      <c r="G38" s="686"/>
      <c r="H38" s="686"/>
      <c r="I38" s="686"/>
      <c r="J38" s="686"/>
      <c r="K38" s="686"/>
      <c r="L38" s="686"/>
      <c r="M38" s="278"/>
      <c r="N38" s="214"/>
      <c r="O38" s="214"/>
      <c r="P38" s="214"/>
      <c r="Q38" s="260"/>
    </row>
    <row r="39" spans="1:17" ht="21" thickBot="1" x14ac:dyDescent="0.3">
      <c r="A39" s="800"/>
      <c r="B39" s="888"/>
      <c r="C39" s="401">
        <v>20</v>
      </c>
      <c r="D39" s="173" t="s">
        <v>627</v>
      </c>
      <c r="E39" s="391"/>
      <c r="F39" s="686">
        <f t="shared" si="2"/>
        <v>0</v>
      </c>
      <c r="G39" s="686"/>
      <c r="H39" s="686"/>
      <c r="I39" s="686"/>
      <c r="J39" s="686"/>
      <c r="K39" s="686"/>
      <c r="L39" s="686"/>
      <c r="M39" s="279">
        <v>0</v>
      </c>
      <c r="N39" s="241">
        <v>0</v>
      </c>
      <c r="O39" s="241">
        <v>0</v>
      </c>
      <c r="P39" s="241">
        <v>0</v>
      </c>
      <c r="Q39" s="260"/>
    </row>
    <row r="40" spans="1:17" ht="21" thickBot="1" x14ac:dyDescent="0.3">
      <c r="A40" s="800"/>
      <c r="B40" s="888"/>
      <c r="C40" s="401"/>
      <c r="D40" s="173"/>
      <c r="E40" s="391"/>
      <c r="F40" s="686">
        <f t="shared" si="2"/>
        <v>0</v>
      </c>
      <c r="G40" s="686"/>
      <c r="H40" s="686"/>
      <c r="I40" s="686"/>
      <c r="J40" s="686"/>
      <c r="K40" s="686"/>
      <c r="L40" s="686"/>
      <c r="M40" s="279"/>
      <c r="N40" s="241"/>
      <c r="O40" s="241"/>
      <c r="P40" s="241"/>
      <c r="Q40" s="260"/>
    </row>
    <row r="41" spans="1:17" ht="21" thickBot="1" x14ac:dyDescent="0.3">
      <c r="A41" s="800"/>
      <c r="B41" s="888"/>
      <c r="C41" s="401"/>
      <c r="D41" s="173"/>
      <c r="E41" s="391"/>
      <c r="F41" s="391"/>
      <c r="G41" s="391"/>
      <c r="H41" s="391"/>
      <c r="I41" s="391"/>
      <c r="J41" s="391"/>
      <c r="K41" s="391"/>
      <c r="L41" s="391"/>
      <c r="M41" s="279"/>
      <c r="N41" s="241"/>
      <c r="O41" s="241"/>
      <c r="P41" s="241"/>
      <c r="Q41" s="260"/>
    </row>
    <row r="42" spans="1:17" ht="21" thickBot="1" x14ac:dyDescent="0.3">
      <c r="A42" s="800"/>
      <c r="B42" s="888"/>
      <c r="C42" s="401"/>
      <c r="D42" s="3" t="s">
        <v>1313</v>
      </c>
      <c r="E42" s="393"/>
      <c r="F42" s="393"/>
      <c r="G42" s="393"/>
      <c r="H42" s="393"/>
      <c r="I42" s="393"/>
      <c r="J42" s="393"/>
      <c r="K42" s="393"/>
      <c r="L42" s="393"/>
      <c r="M42" s="264">
        <f>SUM(M28:M39)</f>
        <v>126</v>
      </c>
      <c r="N42" s="69">
        <f>SUM(N28:N39)</f>
        <v>149</v>
      </c>
      <c r="O42" s="69">
        <f>SUM(O28:O39)</f>
        <v>125</v>
      </c>
      <c r="P42" s="69">
        <f>SUM(P28:P39)</f>
        <v>80</v>
      </c>
      <c r="Q42" s="260"/>
    </row>
    <row r="43" spans="1:17" ht="19.5" thickBot="1" x14ac:dyDescent="0.25">
      <c r="A43" s="800"/>
      <c r="B43" s="888"/>
      <c r="C43" s="401"/>
      <c r="D43" s="3" t="s">
        <v>1315</v>
      </c>
      <c r="E43" s="393"/>
      <c r="F43" s="393"/>
      <c r="G43" s="393"/>
      <c r="H43" s="393"/>
      <c r="I43" s="393"/>
      <c r="J43" s="393"/>
      <c r="K43" s="393"/>
      <c r="L43" s="393"/>
      <c r="M43" s="135">
        <f t="shared" ref="M43:O43" si="3">(M42*1.73*220*0.9)/1000</f>
        <v>43.160040000000002</v>
      </c>
      <c r="N43" s="135">
        <f t="shared" si="3"/>
        <v>51.038460000000001</v>
      </c>
      <c r="O43" s="135">
        <f t="shared" si="3"/>
        <v>42.817500000000003</v>
      </c>
      <c r="P43" s="136"/>
      <c r="Q43" s="168"/>
    </row>
    <row r="44" spans="1:17" ht="18.75" thickBot="1" x14ac:dyDescent="0.3">
      <c r="A44" s="800"/>
      <c r="B44" s="888"/>
      <c r="C44" s="401"/>
      <c r="D44" s="3" t="s">
        <v>1317</v>
      </c>
      <c r="E44" s="394"/>
      <c r="F44" s="394"/>
      <c r="G44" s="394"/>
      <c r="H44" s="394"/>
      <c r="I44" s="394"/>
      <c r="J44" s="394"/>
      <c r="K44" s="394"/>
      <c r="L44" s="394"/>
      <c r="M44" s="788">
        <f>(M43+N43+O43)</f>
        <v>137.01599999999999</v>
      </c>
      <c r="N44" s="789"/>
      <c r="O44" s="789"/>
      <c r="P44" s="790"/>
      <c r="Q44" s="260"/>
    </row>
    <row r="45" spans="1:17" ht="21" thickBot="1" x14ac:dyDescent="0.3">
      <c r="A45" s="801"/>
      <c r="B45" s="889"/>
      <c r="C45" s="405"/>
      <c r="D45" s="13" t="s">
        <v>59</v>
      </c>
      <c r="E45" s="407"/>
      <c r="F45" s="407"/>
      <c r="G45" s="407"/>
      <c r="H45" s="407"/>
      <c r="I45" s="407"/>
      <c r="J45" s="407"/>
      <c r="K45" s="407"/>
      <c r="L45" s="407"/>
      <c r="M45" s="266">
        <f>M42+M23</f>
        <v>452</v>
      </c>
      <c r="N45" s="71">
        <f>N42+N23</f>
        <v>400</v>
      </c>
      <c r="O45" s="71">
        <f>O42+O23</f>
        <v>417</v>
      </c>
      <c r="P45" s="71">
        <f>P42+P23</f>
        <v>271</v>
      </c>
      <c r="Q45" s="260"/>
    </row>
    <row r="46" spans="1:17" ht="42.75" customHeight="1" thickBot="1" x14ac:dyDescent="0.3">
      <c r="A46" s="615"/>
      <c r="B46" s="615"/>
      <c r="C46" s="615"/>
      <c r="D46" s="629" t="str">
        <f>HYPERLINK("#Оглавление!h13","&lt;&lt;&lt;&lt;&lt;")</f>
        <v>&lt;&lt;&lt;&lt;&lt;</v>
      </c>
      <c r="E46" s="615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260"/>
    </row>
    <row r="47" spans="1:17" ht="48" thickBot="1" x14ac:dyDescent="0.3">
      <c r="A47" s="277" t="s">
        <v>1646</v>
      </c>
      <c r="B47" s="68"/>
      <c r="C47" s="387" t="s">
        <v>1436</v>
      </c>
      <c r="D47" s="257" t="s">
        <v>1351</v>
      </c>
      <c r="E47" s="390" t="s">
        <v>1435</v>
      </c>
      <c r="F47" s="499" t="s">
        <v>1511</v>
      </c>
      <c r="G47" s="499" t="s">
        <v>1557</v>
      </c>
      <c r="H47" s="720" t="s">
        <v>1558</v>
      </c>
      <c r="I47" s="499" t="s">
        <v>1559</v>
      </c>
      <c r="J47" s="720" t="s">
        <v>1446</v>
      </c>
      <c r="K47" s="499" t="s">
        <v>1560</v>
      </c>
      <c r="L47" s="499" t="s">
        <v>1561</v>
      </c>
      <c r="M47" s="125" t="str">
        <f>'Данные по ТП'!C149</f>
        <v>ТМ-630/10</v>
      </c>
      <c r="N47" s="126" t="s">
        <v>1352</v>
      </c>
      <c r="O47" s="125" t="s">
        <v>5</v>
      </c>
      <c r="P47" s="127">
        <f>'Данные по ТП'!F149</f>
        <v>14727</v>
      </c>
      <c r="Q47" s="260"/>
    </row>
    <row r="48" spans="1:17" ht="19.5" customHeight="1" thickBot="1" x14ac:dyDescent="0.3">
      <c r="A48" s="794" t="s">
        <v>1647</v>
      </c>
      <c r="B48" s="887" t="s">
        <v>769</v>
      </c>
      <c r="C48" s="401">
        <v>1</v>
      </c>
      <c r="D48" s="173" t="s">
        <v>628</v>
      </c>
      <c r="E48" s="391"/>
      <c r="F48" s="686">
        <f>((O48*1.73*220*0.9)/1000)+((N48*1.73*220*0.9)/1000)+((M48*1.73*220*0.9)/1000)</f>
        <v>0.68508000000000002</v>
      </c>
      <c r="G48" s="822">
        <v>228</v>
      </c>
      <c r="H48" s="822">
        <v>227</v>
      </c>
      <c r="I48" s="822">
        <v>232</v>
      </c>
      <c r="J48" s="822">
        <v>392</v>
      </c>
      <c r="K48" s="822">
        <v>393</v>
      </c>
      <c r="L48" s="822">
        <v>394</v>
      </c>
      <c r="M48" s="278">
        <v>0</v>
      </c>
      <c r="N48" s="214">
        <v>1</v>
      </c>
      <c r="O48" s="214">
        <v>1</v>
      </c>
      <c r="P48" s="214">
        <v>1</v>
      </c>
      <c r="Q48" s="260"/>
    </row>
    <row r="49" spans="1:17" ht="21" thickBot="1" x14ac:dyDescent="0.3">
      <c r="A49" s="800"/>
      <c r="B49" s="888"/>
      <c r="C49" s="401">
        <v>2</v>
      </c>
      <c r="D49" s="173" t="s">
        <v>629</v>
      </c>
      <c r="E49" s="391"/>
      <c r="F49" s="686">
        <f t="shared" ref="F49:F60" si="4">((O49*1.73*220*0.9)/1000)+((N49*1.73*220*0.9)/1000)+((M49*1.73*220*0.9)/1000)</f>
        <v>73.988640000000004</v>
      </c>
      <c r="G49" s="823"/>
      <c r="H49" s="823"/>
      <c r="I49" s="823"/>
      <c r="J49" s="823"/>
      <c r="K49" s="823"/>
      <c r="L49" s="823"/>
      <c r="M49" s="278">
        <v>75</v>
      </c>
      <c r="N49" s="214">
        <v>75</v>
      </c>
      <c r="O49" s="214">
        <v>66</v>
      </c>
      <c r="P49" s="214">
        <v>23</v>
      </c>
      <c r="Q49" s="260"/>
    </row>
    <row r="50" spans="1:17" ht="21" thickBot="1" x14ac:dyDescent="0.3">
      <c r="A50" s="800"/>
      <c r="B50" s="888"/>
      <c r="C50" s="401">
        <v>3</v>
      </c>
      <c r="D50" s="173" t="s">
        <v>630</v>
      </c>
      <c r="E50" s="391"/>
      <c r="F50" s="686">
        <f t="shared" si="4"/>
        <v>2.05524</v>
      </c>
      <c r="G50" s="686"/>
      <c r="H50" s="686"/>
      <c r="I50" s="686"/>
      <c r="J50" s="686"/>
      <c r="K50" s="686"/>
      <c r="L50" s="686"/>
      <c r="M50" s="278">
        <v>1</v>
      </c>
      <c r="N50" s="214">
        <v>2</v>
      </c>
      <c r="O50" s="214">
        <v>3</v>
      </c>
      <c r="P50" s="214">
        <v>1</v>
      </c>
      <c r="Q50" s="260"/>
    </row>
    <row r="51" spans="1:17" ht="21" thickBot="1" x14ac:dyDescent="0.3">
      <c r="A51" s="800"/>
      <c r="B51" s="888"/>
      <c r="C51" s="401">
        <v>4</v>
      </c>
      <c r="D51" s="173" t="s">
        <v>631</v>
      </c>
      <c r="E51" s="391"/>
      <c r="F51" s="686">
        <f t="shared" si="4"/>
        <v>52.408619999999999</v>
      </c>
      <c r="G51" s="686"/>
      <c r="H51" s="686"/>
      <c r="I51" s="686"/>
      <c r="J51" s="686"/>
      <c r="K51" s="686"/>
      <c r="L51" s="686"/>
      <c r="M51" s="278">
        <v>50</v>
      </c>
      <c r="N51" s="214">
        <v>70</v>
      </c>
      <c r="O51" s="214">
        <v>33</v>
      </c>
      <c r="P51" s="214">
        <v>27</v>
      </c>
      <c r="Q51" s="260"/>
    </row>
    <row r="52" spans="1:17" ht="21" thickBot="1" x14ac:dyDescent="0.3">
      <c r="A52" s="800"/>
      <c r="B52" s="888"/>
      <c r="C52" s="401">
        <v>5</v>
      </c>
      <c r="D52" s="173" t="s">
        <v>632</v>
      </c>
      <c r="E52" s="391"/>
      <c r="F52" s="686">
        <f t="shared" si="4"/>
        <v>2.39778</v>
      </c>
      <c r="G52" s="686"/>
      <c r="H52" s="686"/>
      <c r="I52" s="686"/>
      <c r="J52" s="686"/>
      <c r="K52" s="686"/>
      <c r="L52" s="686"/>
      <c r="M52" s="278">
        <v>3</v>
      </c>
      <c r="N52" s="214">
        <v>2</v>
      </c>
      <c r="O52" s="214">
        <v>2</v>
      </c>
      <c r="P52" s="214">
        <v>1</v>
      </c>
      <c r="Q52" s="260"/>
    </row>
    <row r="53" spans="1:17" ht="19.5" customHeight="1" thickBot="1" x14ac:dyDescent="0.3">
      <c r="A53" s="800"/>
      <c r="B53" s="888"/>
      <c r="C53" s="401">
        <v>6</v>
      </c>
      <c r="D53" s="173" t="s">
        <v>633</v>
      </c>
      <c r="E53" s="391"/>
      <c r="F53" s="686">
        <f t="shared" si="4"/>
        <v>56.176560000000002</v>
      </c>
      <c r="G53" s="686"/>
      <c r="H53" s="686"/>
      <c r="I53" s="686"/>
      <c r="J53" s="686"/>
      <c r="K53" s="686"/>
      <c r="L53" s="686"/>
      <c r="M53" s="278">
        <v>77</v>
      </c>
      <c r="N53" s="214">
        <v>49</v>
      </c>
      <c r="O53" s="214">
        <v>38</v>
      </c>
      <c r="P53" s="214">
        <v>29</v>
      </c>
      <c r="Q53" s="260"/>
    </row>
    <row r="54" spans="1:17" ht="21" thickBot="1" x14ac:dyDescent="0.3">
      <c r="A54" s="800"/>
      <c r="B54" s="888"/>
      <c r="C54" s="401">
        <v>7</v>
      </c>
      <c r="D54" s="173" t="s">
        <v>634</v>
      </c>
      <c r="E54" s="391"/>
      <c r="F54" s="686">
        <f t="shared" si="4"/>
        <v>0</v>
      </c>
      <c r="G54" s="686"/>
      <c r="H54" s="686"/>
      <c r="I54" s="686"/>
      <c r="J54" s="686"/>
      <c r="K54" s="686"/>
      <c r="L54" s="686"/>
      <c r="M54" s="278"/>
      <c r="N54" s="214"/>
      <c r="O54" s="214">
        <v>0</v>
      </c>
      <c r="P54" s="214">
        <v>0</v>
      </c>
      <c r="Q54" s="260"/>
    </row>
    <row r="55" spans="1:17" ht="21" thickBot="1" x14ac:dyDescent="0.3">
      <c r="A55" s="800"/>
      <c r="B55" s="888"/>
      <c r="C55" s="401">
        <v>8</v>
      </c>
      <c r="D55" s="173" t="s">
        <v>635</v>
      </c>
      <c r="E55" s="391"/>
      <c r="F55" s="686">
        <f t="shared" si="4"/>
        <v>44.187659999999994</v>
      </c>
      <c r="G55" s="686"/>
      <c r="H55" s="686"/>
      <c r="I55" s="686"/>
      <c r="J55" s="686"/>
      <c r="K55" s="686"/>
      <c r="L55" s="686"/>
      <c r="M55" s="278">
        <v>52</v>
      </c>
      <c r="N55" s="214">
        <v>30</v>
      </c>
      <c r="O55" s="214">
        <v>47</v>
      </c>
      <c r="P55" s="214">
        <v>19</v>
      </c>
      <c r="Q55" s="260"/>
    </row>
    <row r="56" spans="1:17" ht="21" thickBot="1" x14ac:dyDescent="0.3">
      <c r="A56" s="800"/>
      <c r="B56" s="888"/>
      <c r="C56" s="401">
        <v>17</v>
      </c>
      <c r="D56" s="173" t="s">
        <v>636</v>
      </c>
      <c r="E56" s="391"/>
      <c r="F56" s="686">
        <f t="shared" si="4"/>
        <v>0</v>
      </c>
      <c r="G56" s="686"/>
      <c r="H56" s="686"/>
      <c r="I56" s="686"/>
      <c r="J56" s="686"/>
      <c r="K56" s="686"/>
      <c r="L56" s="686"/>
      <c r="M56" s="278"/>
      <c r="N56" s="214"/>
      <c r="O56" s="214"/>
      <c r="P56" s="214"/>
      <c r="Q56" s="260"/>
    </row>
    <row r="57" spans="1:17" ht="21" thickBot="1" x14ac:dyDescent="0.3">
      <c r="A57" s="800"/>
      <c r="B57" s="888"/>
      <c r="C57" s="401">
        <v>18</v>
      </c>
      <c r="D57" s="173" t="s">
        <v>637</v>
      </c>
      <c r="E57" s="391"/>
      <c r="F57" s="686">
        <f t="shared" si="4"/>
        <v>3.7679400000000003</v>
      </c>
      <c r="G57" s="686"/>
      <c r="H57" s="686"/>
      <c r="I57" s="686"/>
      <c r="J57" s="686"/>
      <c r="K57" s="686"/>
      <c r="L57" s="686"/>
      <c r="M57" s="278">
        <v>3</v>
      </c>
      <c r="N57" s="214">
        <v>5</v>
      </c>
      <c r="O57" s="214">
        <v>3</v>
      </c>
      <c r="P57" s="214">
        <v>2</v>
      </c>
      <c r="Q57" s="260"/>
    </row>
    <row r="58" spans="1:17" ht="21" thickBot="1" x14ac:dyDescent="0.3">
      <c r="A58" s="800"/>
      <c r="B58" s="888"/>
      <c r="C58" s="401">
        <v>19</v>
      </c>
      <c r="D58" s="173" t="s">
        <v>638</v>
      </c>
      <c r="E58" s="391"/>
      <c r="F58" s="686">
        <f t="shared" si="4"/>
        <v>0</v>
      </c>
      <c r="G58" s="686"/>
      <c r="H58" s="686"/>
      <c r="I58" s="686"/>
      <c r="J58" s="686"/>
      <c r="K58" s="686"/>
      <c r="L58" s="686"/>
      <c r="M58" s="278">
        <v>0</v>
      </c>
      <c r="N58" s="214">
        <v>0</v>
      </c>
      <c r="O58" s="214">
        <v>0</v>
      </c>
      <c r="P58" s="214">
        <v>0</v>
      </c>
      <c r="Q58" s="260"/>
    </row>
    <row r="59" spans="1:17" ht="21" thickBot="1" x14ac:dyDescent="0.3">
      <c r="A59" s="800"/>
      <c r="B59" s="888"/>
      <c r="C59" s="401">
        <v>20</v>
      </c>
      <c r="D59" s="173" t="s">
        <v>639</v>
      </c>
      <c r="E59" s="391"/>
      <c r="F59" s="686">
        <f t="shared" si="4"/>
        <v>7.8784200000000002</v>
      </c>
      <c r="G59" s="686"/>
      <c r="H59" s="686"/>
      <c r="I59" s="686"/>
      <c r="J59" s="686"/>
      <c r="K59" s="686"/>
      <c r="L59" s="686"/>
      <c r="M59" s="278">
        <v>8</v>
      </c>
      <c r="N59" s="214">
        <v>7</v>
      </c>
      <c r="O59" s="214">
        <v>8</v>
      </c>
      <c r="P59" s="214">
        <v>6</v>
      </c>
      <c r="Q59" s="260"/>
    </row>
    <row r="60" spans="1:17" ht="21" thickBot="1" x14ac:dyDescent="0.3">
      <c r="A60" s="800"/>
      <c r="B60" s="888"/>
      <c r="C60" s="401"/>
      <c r="D60" s="173"/>
      <c r="E60" s="391"/>
      <c r="F60" s="686">
        <f t="shared" si="4"/>
        <v>0</v>
      </c>
      <c r="G60" s="686"/>
      <c r="H60" s="686"/>
      <c r="I60" s="686"/>
      <c r="J60" s="686"/>
      <c r="K60" s="686"/>
      <c r="L60" s="686"/>
      <c r="M60" s="278"/>
      <c r="N60" s="361"/>
      <c r="O60" s="361"/>
      <c r="P60" s="361"/>
      <c r="Q60" s="260"/>
    </row>
    <row r="61" spans="1:17" ht="21" thickBot="1" x14ac:dyDescent="0.3">
      <c r="A61" s="800"/>
      <c r="B61" s="888"/>
      <c r="C61" s="401"/>
      <c r="D61" s="173"/>
      <c r="E61" s="391"/>
      <c r="F61" s="391"/>
      <c r="G61" s="391"/>
      <c r="H61" s="391"/>
      <c r="I61" s="391"/>
      <c r="J61" s="391"/>
      <c r="K61" s="391"/>
      <c r="L61" s="391"/>
      <c r="M61" s="278"/>
      <c r="N61" s="361"/>
      <c r="O61" s="361"/>
      <c r="P61" s="361"/>
      <c r="Q61" s="260"/>
    </row>
    <row r="62" spans="1:17" ht="18.75" customHeight="1" thickBot="1" x14ac:dyDescent="0.3">
      <c r="A62" s="800"/>
      <c r="B62" s="888"/>
      <c r="C62" s="401"/>
      <c r="D62" s="3" t="s">
        <v>1314</v>
      </c>
      <c r="E62" s="393"/>
      <c r="F62" s="393"/>
      <c r="G62" s="393"/>
      <c r="H62" s="393"/>
      <c r="I62" s="393"/>
      <c r="J62" s="393"/>
      <c r="K62" s="393"/>
      <c r="L62" s="393"/>
      <c r="M62" s="264">
        <f>SUM(M48:M59)</f>
        <v>269</v>
      </c>
      <c r="N62" s="69">
        <f>SUM(N48:N59)</f>
        <v>241</v>
      </c>
      <c r="O62" s="69">
        <f>SUM(O48:O59)</f>
        <v>201</v>
      </c>
      <c r="P62" s="69">
        <f>SUM(P48:P59)</f>
        <v>109</v>
      </c>
      <c r="Q62" s="260"/>
    </row>
    <row r="63" spans="1:17" ht="19.5" thickBot="1" x14ac:dyDescent="0.25">
      <c r="A63" s="800"/>
      <c r="B63" s="888"/>
      <c r="C63" s="401"/>
      <c r="D63" s="3" t="s">
        <v>1315</v>
      </c>
      <c r="E63" s="393"/>
      <c r="F63" s="393"/>
      <c r="G63" s="393"/>
      <c r="H63" s="393"/>
      <c r="I63" s="393"/>
      <c r="J63" s="393"/>
      <c r="K63" s="393"/>
      <c r="L63" s="393"/>
      <c r="M63" s="135">
        <f t="shared" ref="M63:O63" si="5">(M62*1.73*220*0.9)/1000</f>
        <v>92.143259999999998</v>
      </c>
      <c r="N63" s="135">
        <f t="shared" si="5"/>
        <v>82.552140000000009</v>
      </c>
      <c r="O63" s="135">
        <f t="shared" si="5"/>
        <v>68.850540000000009</v>
      </c>
      <c r="P63" s="136"/>
      <c r="Q63" s="168"/>
    </row>
    <row r="64" spans="1:17" ht="18.75" customHeight="1" thickBot="1" x14ac:dyDescent="0.3">
      <c r="A64" s="800"/>
      <c r="B64" s="888"/>
      <c r="C64" s="401"/>
      <c r="D64" s="3" t="s">
        <v>1316</v>
      </c>
      <c r="E64" s="394"/>
      <c r="F64" s="394"/>
      <c r="G64" s="394"/>
      <c r="H64" s="394"/>
      <c r="I64" s="394"/>
      <c r="J64" s="394"/>
      <c r="K64" s="394"/>
      <c r="L64" s="394"/>
      <c r="M64" s="788">
        <f>(M63+N63+O63)</f>
        <v>243.54594000000003</v>
      </c>
      <c r="N64" s="789"/>
      <c r="O64" s="789"/>
      <c r="P64" s="790"/>
      <c r="Q64" s="260"/>
    </row>
    <row r="65" spans="1:17" ht="19.5" thickBot="1" x14ac:dyDescent="0.3">
      <c r="A65" s="800"/>
      <c r="B65" s="888"/>
      <c r="C65" s="404"/>
      <c r="D65" s="830"/>
      <c r="E65" s="831"/>
      <c r="F65" s="831"/>
      <c r="G65" s="831"/>
      <c r="H65" s="831"/>
      <c r="I65" s="831"/>
      <c r="J65" s="831"/>
      <c r="K65" s="831"/>
      <c r="L65" s="831"/>
      <c r="M65" s="831"/>
      <c r="N65" s="831"/>
      <c r="O65" s="831"/>
      <c r="P65" s="832"/>
      <c r="Q65" s="260"/>
    </row>
    <row r="66" spans="1:17" ht="48" thickBot="1" x14ac:dyDescent="0.3">
      <c r="A66" s="800"/>
      <c r="B66" s="888"/>
      <c r="C66" s="387" t="s">
        <v>1436</v>
      </c>
      <c r="D66" s="257" t="s">
        <v>1327</v>
      </c>
      <c r="E66" s="390" t="s">
        <v>1435</v>
      </c>
      <c r="F66" s="499" t="s">
        <v>1511</v>
      </c>
      <c r="G66" s="499" t="s">
        <v>1557</v>
      </c>
      <c r="H66" s="720" t="s">
        <v>1558</v>
      </c>
      <c r="I66" s="499" t="s">
        <v>1559</v>
      </c>
      <c r="J66" s="720" t="s">
        <v>1446</v>
      </c>
      <c r="K66" s="499" t="s">
        <v>1560</v>
      </c>
      <c r="L66" s="499" t="s">
        <v>1561</v>
      </c>
      <c r="M66" s="125" t="str">
        <f>'Данные по ТП'!C150</f>
        <v>ТМ-630/10</v>
      </c>
      <c r="N66" s="126" t="s">
        <v>1352</v>
      </c>
      <c r="O66" s="125" t="s">
        <v>5</v>
      </c>
      <c r="P66" s="127">
        <f>'Данные по ТП'!F150</f>
        <v>50899</v>
      </c>
      <c r="Q66" s="260"/>
    </row>
    <row r="67" spans="1:17" ht="21" thickBot="1" x14ac:dyDescent="0.3">
      <c r="A67" s="800"/>
      <c r="B67" s="888"/>
      <c r="C67" s="401">
        <v>9</v>
      </c>
      <c r="D67" s="173" t="s">
        <v>82</v>
      </c>
      <c r="E67" s="391"/>
      <c r="F67" s="686">
        <f>((O67*1.73*220*0.9)/1000)+((N67*1.73*220*0.9)/1000)+((M67*1.73*220*0.9)/1000)</f>
        <v>0</v>
      </c>
      <c r="G67" s="822">
        <v>229</v>
      </c>
      <c r="H67" s="822">
        <v>230</v>
      </c>
      <c r="I67" s="822">
        <v>231</v>
      </c>
      <c r="J67" s="822">
        <v>399</v>
      </c>
      <c r="K67" s="822">
        <v>402</v>
      </c>
      <c r="L67" s="822">
        <v>399</v>
      </c>
      <c r="M67" s="278"/>
      <c r="N67" s="214"/>
      <c r="O67" s="214"/>
      <c r="P67" s="214"/>
      <c r="Q67" s="260"/>
    </row>
    <row r="68" spans="1:17" ht="21" thickBot="1" x14ac:dyDescent="0.3">
      <c r="A68" s="800"/>
      <c r="B68" s="888"/>
      <c r="C68" s="401">
        <v>10</v>
      </c>
      <c r="D68" s="173" t="s">
        <v>640</v>
      </c>
      <c r="E68" s="391"/>
      <c r="F68" s="686">
        <f t="shared" ref="F68:F75" si="6">((O68*1.73*220*0.9)/1000)+((N68*1.73*220*0.9)/1000)+((M68*1.73*220*0.9)/1000)</f>
        <v>0</v>
      </c>
      <c r="G68" s="823"/>
      <c r="H68" s="823"/>
      <c r="I68" s="823"/>
      <c r="J68" s="823"/>
      <c r="K68" s="823"/>
      <c r="L68" s="823"/>
      <c r="M68" s="278">
        <v>0</v>
      </c>
      <c r="N68" s="214">
        <v>0</v>
      </c>
      <c r="O68" s="214">
        <v>0</v>
      </c>
      <c r="P68" s="214">
        <v>0</v>
      </c>
      <c r="Q68" s="260"/>
    </row>
    <row r="69" spans="1:17" ht="21" thickBot="1" x14ac:dyDescent="0.3">
      <c r="A69" s="800"/>
      <c r="B69" s="888"/>
      <c r="C69" s="401">
        <v>11</v>
      </c>
      <c r="D69" s="173" t="s">
        <v>641</v>
      </c>
      <c r="E69" s="391"/>
      <c r="F69" s="686">
        <f t="shared" si="6"/>
        <v>0</v>
      </c>
      <c r="G69" s="686"/>
      <c r="H69" s="686"/>
      <c r="I69" s="686"/>
      <c r="J69" s="686"/>
      <c r="K69" s="686"/>
      <c r="L69" s="686"/>
      <c r="M69" s="278">
        <v>0</v>
      </c>
      <c r="N69" s="214">
        <v>0</v>
      </c>
      <c r="O69" s="214">
        <v>0</v>
      </c>
      <c r="P69" s="214">
        <v>0</v>
      </c>
      <c r="Q69" s="260"/>
    </row>
    <row r="70" spans="1:17" ht="21" thickBot="1" x14ac:dyDescent="0.3">
      <c r="A70" s="800"/>
      <c r="B70" s="888"/>
      <c r="C70" s="401">
        <v>12</v>
      </c>
      <c r="D70" s="173" t="s">
        <v>642</v>
      </c>
      <c r="E70" s="391"/>
      <c r="F70" s="686">
        <f t="shared" si="6"/>
        <v>0</v>
      </c>
      <c r="G70" s="686"/>
      <c r="H70" s="686"/>
      <c r="I70" s="686"/>
      <c r="J70" s="686"/>
      <c r="K70" s="686"/>
      <c r="L70" s="686"/>
      <c r="M70" s="278">
        <v>0</v>
      </c>
      <c r="N70" s="214">
        <v>0</v>
      </c>
      <c r="O70" s="214">
        <v>0</v>
      </c>
      <c r="P70" s="214">
        <v>0</v>
      </c>
      <c r="Q70" s="260"/>
    </row>
    <row r="71" spans="1:17" ht="21" thickBot="1" x14ac:dyDescent="0.3">
      <c r="A71" s="800"/>
      <c r="B71" s="888"/>
      <c r="C71" s="401">
        <v>13</v>
      </c>
      <c r="D71" s="173" t="s">
        <v>643</v>
      </c>
      <c r="E71" s="391"/>
      <c r="F71" s="686">
        <f t="shared" si="6"/>
        <v>0</v>
      </c>
      <c r="G71" s="686"/>
      <c r="H71" s="686"/>
      <c r="I71" s="686"/>
      <c r="J71" s="686"/>
      <c r="K71" s="686"/>
      <c r="L71" s="686"/>
      <c r="M71" s="278">
        <v>0</v>
      </c>
      <c r="N71" s="214">
        <v>0</v>
      </c>
      <c r="O71" s="214">
        <v>0</v>
      </c>
      <c r="P71" s="214">
        <v>0</v>
      </c>
      <c r="Q71" s="260"/>
    </row>
    <row r="72" spans="1:17" ht="21" thickBot="1" x14ac:dyDescent="0.3">
      <c r="A72" s="800"/>
      <c r="B72" s="888"/>
      <c r="C72" s="401">
        <v>14</v>
      </c>
      <c r="D72" s="173" t="s">
        <v>644</v>
      </c>
      <c r="E72" s="391"/>
      <c r="F72" s="686">
        <f t="shared" si="6"/>
        <v>0</v>
      </c>
      <c r="G72" s="686"/>
      <c r="H72" s="686"/>
      <c r="I72" s="686"/>
      <c r="J72" s="686"/>
      <c r="K72" s="686"/>
      <c r="L72" s="686"/>
      <c r="M72" s="278">
        <v>0</v>
      </c>
      <c r="N72" s="214">
        <v>0</v>
      </c>
      <c r="O72" s="214">
        <v>0</v>
      </c>
      <c r="P72" s="214">
        <v>0</v>
      </c>
      <c r="Q72" s="260"/>
    </row>
    <row r="73" spans="1:17" ht="21" thickBot="1" x14ac:dyDescent="0.3">
      <c r="A73" s="800"/>
      <c r="B73" s="888"/>
      <c r="C73" s="401">
        <v>15</v>
      </c>
      <c r="D73" s="173" t="s">
        <v>645</v>
      </c>
      <c r="E73" s="391"/>
      <c r="F73" s="686">
        <f t="shared" si="6"/>
        <v>0</v>
      </c>
      <c r="G73" s="686"/>
      <c r="H73" s="686"/>
      <c r="I73" s="686"/>
      <c r="J73" s="686"/>
      <c r="K73" s="686"/>
      <c r="L73" s="686"/>
      <c r="M73" s="278">
        <v>0</v>
      </c>
      <c r="N73" s="214">
        <v>0</v>
      </c>
      <c r="O73" s="214">
        <v>0</v>
      </c>
      <c r="P73" s="214">
        <v>0</v>
      </c>
      <c r="Q73" s="260"/>
    </row>
    <row r="74" spans="1:17" ht="21" thickBot="1" x14ac:dyDescent="0.3">
      <c r="A74" s="800"/>
      <c r="B74" s="888"/>
      <c r="C74" s="401">
        <v>16</v>
      </c>
      <c r="D74" s="173" t="s">
        <v>646</v>
      </c>
      <c r="E74" s="391"/>
      <c r="F74" s="686">
        <f t="shared" si="6"/>
        <v>0</v>
      </c>
      <c r="G74" s="686"/>
      <c r="H74" s="686"/>
      <c r="I74" s="686"/>
      <c r="J74" s="686"/>
      <c r="K74" s="686"/>
      <c r="L74" s="686"/>
      <c r="M74" s="278">
        <v>0</v>
      </c>
      <c r="N74" s="214">
        <v>0</v>
      </c>
      <c r="O74" s="214">
        <v>0</v>
      </c>
      <c r="P74" s="214">
        <v>0</v>
      </c>
      <c r="Q74" s="260"/>
    </row>
    <row r="75" spans="1:17" ht="21" thickBot="1" x14ac:dyDescent="0.3">
      <c r="A75" s="800"/>
      <c r="B75" s="888"/>
      <c r="C75" s="401"/>
      <c r="D75" s="173"/>
      <c r="E75" s="391"/>
      <c r="F75" s="686">
        <f t="shared" si="6"/>
        <v>0</v>
      </c>
      <c r="G75" s="686"/>
      <c r="H75" s="686"/>
      <c r="I75" s="686"/>
      <c r="J75" s="686"/>
      <c r="K75" s="686"/>
      <c r="L75" s="686"/>
      <c r="M75" s="278"/>
      <c r="N75" s="361"/>
      <c r="O75" s="361"/>
      <c r="P75" s="361"/>
      <c r="Q75" s="260"/>
    </row>
    <row r="76" spans="1:17" ht="21" thickBot="1" x14ac:dyDescent="0.3">
      <c r="A76" s="800"/>
      <c r="B76" s="888"/>
      <c r="C76" s="401"/>
      <c r="D76" s="173"/>
      <c r="E76" s="391"/>
      <c r="F76" s="686"/>
      <c r="G76" s="686"/>
      <c r="H76" s="686"/>
      <c r="I76" s="686"/>
      <c r="J76" s="686"/>
      <c r="K76" s="686"/>
      <c r="L76" s="686"/>
      <c r="M76" s="278"/>
      <c r="N76" s="361"/>
      <c r="O76" s="361"/>
      <c r="P76" s="361"/>
      <c r="Q76" s="260"/>
    </row>
    <row r="77" spans="1:17" ht="21" thickBot="1" x14ac:dyDescent="0.3">
      <c r="A77" s="800"/>
      <c r="B77" s="888"/>
      <c r="C77" s="401"/>
      <c r="D77" s="3" t="s">
        <v>1313</v>
      </c>
      <c r="E77" s="393"/>
      <c r="F77" s="686"/>
      <c r="G77" s="686"/>
      <c r="H77" s="686"/>
      <c r="I77" s="686"/>
      <c r="J77" s="686"/>
      <c r="K77" s="686"/>
      <c r="L77" s="686"/>
      <c r="M77" s="265">
        <f>SUM(M68:M74)</f>
        <v>0</v>
      </c>
      <c r="N77" s="70">
        <f>SUM(N68:N74)</f>
        <v>0</v>
      </c>
      <c r="O77" s="70">
        <f>SUM(O68:O74)</f>
        <v>0</v>
      </c>
      <c r="P77" s="70">
        <f>SUM(P68:P74)</f>
        <v>0</v>
      </c>
      <c r="Q77" s="260"/>
    </row>
    <row r="78" spans="1:17" ht="19.5" thickBot="1" x14ac:dyDescent="0.25">
      <c r="A78" s="800"/>
      <c r="B78" s="888"/>
      <c r="C78" s="401"/>
      <c r="D78" s="3" t="s">
        <v>1315</v>
      </c>
      <c r="E78" s="393"/>
      <c r="F78" s="686"/>
      <c r="G78" s="686"/>
      <c r="H78" s="686"/>
      <c r="I78" s="686"/>
      <c r="J78" s="686"/>
      <c r="K78" s="686"/>
      <c r="L78" s="686"/>
      <c r="M78" s="135">
        <f t="shared" ref="M78:O78" si="7">(M77*1.73*220*0.9)/1000</f>
        <v>0</v>
      </c>
      <c r="N78" s="135">
        <f t="shared" si="7"/>
        <v>0</v>
      </c>
      <c r="O78" s="135">
        <f t="shared" si="7"/>
        <v>0</v>
      </c>
      <c r="P78" s="136"/>
      <c r="Q78" s="168"/>
    </row>
    <row r="79" spans="1:17" ht="18.75" thickBot="1" x14ac:dyDescent="0.3">
      <c r="A79" s="800"/>
      <c r="B79" s="888"/>
      <c r="C79" s="401"/>
      <c r="D79" s="3" t="s">
        <v>1317</v>
      </c>
      <c r="E79" s="394"/>
      <c r="F79" s="686"/>
      <c r="G79" s="723"/>
      <c r="H79" s="723"/>
      <c r="I79" s="723"/>
      <c r="J79" s="723"/>
      <c r="K79" s="723"/>
      <c r="L79" s="723"/>
      <c r="M79" s="788">
        <f>(M78+N78+O78)</f>
        <v>0</v>
      </c>
      <c r="N79" s="789"/>
      <c r="O79" s="789"/>
      <c r="P79" s="790"/>
      <c r="Q79" s="260"/>
    </row>
    <row r="80" spans="1:17" ht="21" thickBot="1" x14ac:dyDescent="0.3">
      <c r="A80" s="801"/>
      <c r="B80" s="889"/>
      <c r="C80" s="405"/>
      <c r="D80" s="13" t="s">
        <v>59</v>
      </c>
      <c r="E80" s="407"/>
      <c r="F80" s="407"/>
      <c r="G80" s="407"/>
      <c r="H80" s="407"/>
      <c r="I80" s="407"/>
      <c r="J80" s="407"/>
      <c r="K80" s="407"/>
      <c r="L80" s="407"/>
      <c r="M80" s="267">
        <f>M77+M62</f>
        <v>269</v>
      </c>
      <c r="N80" s="67">
        <f>N77+N62</f>
        <v>241</v>
      </c>
      <c r="O80" s="67">
        <f>O77+O62</f>
        <v>201</v>
      </c>
      <c r="P80" s="67">
        <f>P77+P62</f>
        <v>109</v>
      </c>
      <c r="Q80" s="260"/>
    </row>
    <row r="81" spans="1:23" ht="65.25" customHeight="1" thickBot="1" x14ac:dyDescent="0.3">
      <c r="A81" s="637"/>
      <c r="B81" s="637"/>
      <c r="C81" s="637"/>
      <c r="D81" s="629" t="str">
        <f>HYPERLINK("#Оглавление!h13","&lt;&lt;&lt;&lt;&lt;")</f>
        <v>&lt;&lt;&lt;&lt;&lt;</v>
      </c>
      <c r="E81" s="637"/>
      <c r="F81" s="637"/>
      <c r="G81" s="637"/>
      <c r="H81" s="637"/>
      <c r="I81" s="637"/>
      <c r="J81" s="637"/>
      <c r="K81" s="637"/>
      <c r="L81" s="637"/>
      <c r="M81" s="637"/>
      <c r="N81" s="637"/>
      <c r="O81" s="637"/>
      <c r="P81" s="637"/>
      <c r="Q81" s="260"/>
    </row>
    <row r="82" spans="1:23" ht="48" thickBot="1" x14ac:dyDescent="0.3">
      <c r="A82" s="277" t="s">
        <v>1646</v>
      </c>
      <c r="B82" s="68"/>
      <c r="C82" s="387" t="s">
        <v>1436</v>
      </c>
      <c r="D82" s="257" t="s">
        <v>1351</v>
      </c>
      <c r="E82" s="390" t="s">
        <v>1435</v>
      </c>
      <c r="F82" s="499" t="s">
        <v>1511</v>
      </c>
      <c r="G82" s="499" t="s">
        <v>1557</v>
      </c>
      <c r="H82" s="720" t="s">
        <v>1558</v>
      </c>
      <c r="I82" s="499" t="s">
        <v>1559</v>
      </c>
      <c r="J82" s="720" t="s">
        <v>1446</v>
      </c>
      <c r="K82" s="499" t="s">
        <v>1560</v>
      </c>
      <c r="L82" s="499" t="s">
        <v>1561</v>
      </c>
      <c r="M82" s="125" t="str">
        <f>'Данные по ТП'!C151</f>
        <v>ТМ-630/10</v>
      </c>
      <c r="N82" s="126" t="s">
        <v>1352</v>
      </c>
      <c r="O82" s="125" t="s">
        <v>5</v>
      </c>
      <c r="P82" s="127">
        <f>'Данные по ТП'!F151</f>
        <v>56540</v>
      </c>
      <c r="Q82" s="260"/>
    </row>
    <row r="83" spans="1:23" ht="19.5" customHeight="1" thickBot="1" x14ac:dyDescent="0.3">
      <c r="A83" s="794" t="s">
        <v>1647</v>
      </c>
      <c r="B83" s="887" t="s">
        <v>770</v>
      </c>
      <c r="C83" s="401">
        <v>1</v>
      </c>
      <c r="D83" s="173" t="s">
        <v>1650</v>
      </c>
      <c r="E83" s="391"/>
      <c r="F83" s="686">
        <f>((O83*1.73*220*0.9)/1000)+((N83*1.73*220*0.9)/1000)+((M83*1.73*220*0.9)/1000)</f>
        <v>11.988900000000001</v>
      </c>
      <c r="G83" s="822"/>
      <c r="H83" s="822"/>
      <c r="I83" s="822"/>
      <c r="J83" s="822"/>
      <c r="K83" s="822"/>
      <c r="L83" s="822"/>
      <c r="M83" s="278">
        <v>18</v>
      </c>
      <c r="N83" s="214">
        <v>11</v>
      </c>
      <c r="O83" s="214">
        <v>6</v>
      </c>
      <c r="P83" s="214">
        <v>8</v>
      </c>
      <c r="Q83" s="260"/>
      <c r="S83" s="101"/>
      <c r="T83" s="101"/>
      <c r="U83" s="101"/>
      <c r="V83" s="101"/>
      <c r="W83" s="101"/>
    </row>
    <row r="84" spans="1:23" ht="21" thickBot="1" x14ac:dyDescent="0.3">
      <c r="A84" s="800"/>
      <c r="B84" s="888"/>
      <c r="C84" s="401">
        <v>2</v>
      </c>
      <c r="D84" s="173" t="s">
        <v>656</v>
      </c>
      <c r="E84" s="391"/>
      <c r="F84" s="686">
        <f t="shared" ref="F84:F91" si="8">((O84*1.73*220*0.9)/1000)+((N84*1.73*220*0.9)/1000)+((M84*1.73*220*0.9)/1000)</f>
        <v>0</v>
      </c>
      <c r="G84" s="823"/>
      <c r="H84" s="823"/>
      <c r="I84" s="823"/>
      <c r="J84" s="823"/>
      <c r="K84" s="823"/>
      <c r="L84" s="823"/>
      <c r="M84" s="278">
        <v>0</v>
      </c>
      <c r="N84" s="214">
        <v>0</v>
      </c>
      <c r="O84" s="214">
        <v>0</v>
      </c>
      <c r="P84" s="214">
        <v>0</v>
      </c>
      <c r="Q84" s="260"/>
      <c r="S84" s="101"/>
      <c r="T84" s="101"/>
      <c r="U84" s="101"/>
      <c r="V84" s="101"/>
      <c r="W84" s="101"/>
    </row>
    <row r="85" spans="1:23" ht="21" thickBot="1" x14ac:dyDescent="0.3">
      <c r="A85" s="800"/>
      <c r="B85" s="888"/>
      <c r="C85" s="401">
        <v>3</v>
      </c>
      <c r="D85" s="173" t="s">
        <v>90</v>
      </c>
      <c r="E85" s="391"/>
      <c r="F85" s="686">
        <f t="shared" si="8"/>
        <v>0</v>
      </c>
      <c r="G85" s="686"/>
      <c r="H85" s="686"/>
      <c r="I85" s="686"/>
      <c r="J85" s="686"/>
      <c r="K85" s="686"/>
      <c r="L85" s="686"/>
      <c r="M85" s="278"/>
      <c r="N85" s="214"/>
      <c r="O85" s="214"/>
      <c r="P85" s="214"/>
      <c r="Q85" s="260"/>
      <c r="S85" s="101"/>
      <c r="T85" s="223"/>
      <c r="U85" s="223"/>
      <c r="V85" s="223"/>
      <c r="W85" s="223"/>
    </row>
    <row r="86" spans="1:23" ht="21" thickBot="1" x14ac:dyDescent="0.3">
      <c r="A86" s="800"/>
      <c r="B86" s="888"/>
      <c r="C86" s="401">
        <v>4</v>
      </c>
      <c r="D86" s="173" t="s">
        <v>654</v>
      </c>
      <c r="E86" s="391"/>
      <c r="F86" s="686">
        <f t="shared" si="8"/>
        <v>0</v>
      </c>
      <c r="G86" s="686"/>
      <c r="H86" s="686"/>
      <c r="I86" s="686"/>
      <c r="J86" s="686"/>
      <c r="K86" s="686"/>
      <c r="L86" s="686"/>
      <c r="M86" s="278">
        <v>0</v>
      </c>
      <c r="N86" s="214">
        <v>0</v>
      </c>
      <c r="O86" s="214">
        <v>0</v>
      </c>
      <c r="P86" s="214">
        <v>0</v>
      </c>
      <c r="Q86" s="260"/>
      <c r="S86" s="101"/>
      <c r="T86" s="101"/>
      <c r="U86" s="101"/>
      <c r="V86" s="101"/>
      <c r="W86" s="101"/>
    </row>
    <row r="87" spans="1:23" ht="21" thickBot="1" x14ac:dyDescent="0.3">
      <c r="A87" s="800"/>
      <c r="B87" s="888"/>
      <c r="C87" s="401">
        <v>5</v>
      </c>
      <c r="D87" s="173" t="s">
        <v>1651</v>
      </c>
      <c r="E87" s="391"/>
      <c r="F87" s="686">
        <f t="shared" si="8"/>
        <v>12.67398</v>
      </c>
      <c r="G87" s="686"/>
      <c r="H87" s="686"/>
      <c r="I87" s="686"/>
      <c r="J87" s="686"/>
      <c r="K87" s="686"/>
      <c r="L87" s="686"/>
      <c r="M87" s="278">
        <v>20</v>
      </c>
      <c r="N87" s="214">
        <v>6</v>
      </c>
      <c r="O87" s="214">
        <v>11</v>
      </c>
      <c r="P87" s="214">
        <v>9</v>
      </c>
      <c r="Q87" s="260"/>
      <c r="S87" s="261"/>
      <c r="T87" s="223"/>
      <c r="U87" s="223"/>
      <c r="V87" s="223"/>
      <c r="W87" s="223"/>
    </row>
    <row r="88" spans="1:23" ht="21" thickBot="1" x14ac:dyDescent="0.3">
      <c r="A88" s="800"/>
      <c r="B88" s="888"/>
      <c r="C88" s="401">
        <v>6</v>
      </c>
      <c r="D88" s="173" t="s">
        <v>653</v>
      </c>
      <c r="E88" s="391"/>
      <c r="F88" s="686">
        <f t="shared" si="8"/>
        <v>0</v>
      </c>
      <c r="G88" s="686"/>
      <c r="H88" s="686"/>
      <c r="I88" s="686"/>
      <c r="J88" s="686"/>
      <c r="K88" s="686"/>
      <c r="L88" s="686"/>
      <c r="M88" s="278">
        <v>0</v>
      </c>
      <c r="N88" s="214">
        <v>0</v>
      </c>
      <c r="O88" s="214">
        <v>0</v>
      </c>
      <c r="P88" s="214">
        <v>0</v>
      </c>
      <c r="Q88" s="260"/>
      <c r="S88" s="101"/>
      <c r="T88" s="101"/>
      <c r="U88" s="101"/>
      <c r="V88" s="101"/>
      <c r="W88" s="101"/>
    </row>
    <row r="89" spans="1:23" ht="19.5" customHeight="1" thickBot="1" x14ac:dyDescent="0.3">
      <c r="A89" s="800"/>
      <c r="B89" s="888"/>
      <c r="C89" s="401">
        <v>7</v>
      </c>
      <c r="D89" s="173" t="s">
        <v>1049</v>
      </c>
      <c r="E89" s="391"/>
      <c r="F89" s="686">
        <f t="shared" si="8"/>
        <v>0</v>
      </c>
      <c r="G89" s="686"/>
      <c r="H89" s="686"/>
      <c r="I89" s="686"/>
      <c r="J89" s="686"/>
      <c r="K89" s="686"/>
      <c r="L89" s="686"/>
      <c r="M89" s="278">
        <v>0</v>
      </c>
      <c r="N89" s="214">
        <v>0</v>
      </c>
      <c r="O89" s="214">
        <v>0</v>
      </c>
      <c r="P89" s="214">
        <v>0</v>
      </c>
      <c r="Q89" s="260"/>
      <c r="S89" s="101"/>
      <c r="T89" s="101"/>
      <c r="U89" s="101"/>
      <c r="V89" s="101"/>
      <c r="W89" s="101"/>
    </row>
    <row r="90" spans="1:23" ht="21" thickBot="1" x14ac:dyDescent="0.3">
      <c r="A90" s="800"/>
      <c r="B90" s="888"/>
      <c r="C90" s="401">
        <v>8</v>
      </c>
      <c r="D90" s="173" t="s">
        <v>652</v>
      </c>
      <c r="E90" s="391"/>
      <c r="F90" s="686">
        <f t="shared" si="8"/>
        <v>0</v>
      </c>
      <c r="G90" s="686"/>
      <c r="H90" s="686"/>
      <c r="I90" s="686"/>
      <c r="J90" s="686"/>
      <c r="K90" s="686"/>
      <c r="L90" s="686"/>
      <c r="M90" s="278">
        <v>0</v>
      </c>
      <c r="N90" s="214">
        <v>0</v>
      </c>
      <c r="O90" s="214">
        <v>0</v>
      </c>
      <c r="P90" s="214">
        <v>0</v>
      </c>
      <c r="Q90" s="260"/>
      <c r="S90" s="101"/>
      <c r="T90" s="101"/>
      <c r="U90" s="101"/>
      <c r="V90" s="101"/>
      <c r="W90" s="101"/>
    </row>
    <row r="91" spans="1:23" ht="21" thickBot="1" x14ac:dyDescent="0.3">
      <c r="A91" s="800"/>
      <c r="B91" s="888"/>
      <c r="C91" s="401"/>
      <c r="D91" s="173"/>
      <c r="E91" s="391"/>
      <c r="F91" s="686">
        <f t="shared" si="8"/>
        <v>0</v>
      </c>
      <c r="G91" s="686"/>
      <c r="H91" s="686"/>
      <c r="I91" s="686"/>
      <c r="J91" s="686"/>
      <c r="K91" s="686"/>
      <c r="L91" s="686"/>
      <c r="M91" s="278"/>
      <c r="N91" s="361"/>
      <c r="O91" s="361"/>
      <c r="P91" s="361"/>
      <c r="Q91" s="260"/>
      <c r="S91" s="101"/>
      <c r="T91" s="101"/>
      <c r="U91" s="101"/>
      <c r="V91" s="101"/>
      <c r="W91" s="101"/>
    </row>
    <row r="92" spans="1:23" ht="21" thickBot="1" x14ac:dyDescent="0.3">
      <c r="A92" s="800"/>
      <c r="B92" s="888"/>
      <c r="C92" s="401"/>
      <c r="D92" s="173"/>
      <c r="E92" s="391"/>
      <c r="F92" s="391"/>
      <c r="G92" s="391"/>
      <c r="H92" s="391"/>
      <c r="I92" s="391"/>
      <c r="J92" s="391"/>
      <c r="K92" s="391"/>
      <c r="L92" s="391"/>
      <c r="M92" s="278"/>
      <c r="N92" s="361"/>
      <c r="O92" s="361"/>
      <c r="P92" s="361"/>
      <c r="Q92" s="260"/>
      <c r="S92" s="101"/>
      <c r="T92" s="101"/>
      <c r="U92" s="101"/>
      <c r="V92" s="101"/>
      <c r="W92" s="101"/>
    </row>
    <row r="93" spans="1:23" ht="21" thickBot="1" x14ac:dyDescent="0.3">
      <c r="A93" s="800"/>
      <c r="B93" s="888"/>
      <c r="C93" s="401"/>
      <c r="D93" s="3" t="s">
        <v>1314</v>
      </c>
      <c r="E93" s="393"/>
      <c r="F93" s="393"/>
      <c r="G93" s="393"/>
      <c r="H93" s="393"/>
      <c r="I93" s="393"/>
      <c r="J93" s="393"/>
      <c r="K93" s="393"/>
      <c r="L93" s="393"/>
      <c r="M93" s="264">
        <f>SUM(M84:M90)</f>
        <v>20</v>
      </c>
      <c r="N93" s="69">
        <f>SUM(N84:N90)</f>
        <v>6</v>
      </c>
      <c r="O93" s="69">
        <f>SUM(O84:O90)</f>
        <v>11</v>
      </c>
      <c r="P93" s="69">
        <f>SUM(P84:P90)</f>
        <v>9</v>
      </c>
      <c r="Q93" s="260"/>
      <c r="S93" s="101"/>
      <c r="T93" s="223"/>
      <c r="U93" s="223"/>
      <c r="V93" s="223"/>
      <c r="W93" s="223"/>
    </row>
    <row r="94" spans="1:23" ht="19.5" thickBot="1" x14ac:dyDescent="0.25">
      <c r="A94" s="800"/>
      <c r="B94" s="888"/>
      <c r="C94" s="401"/>
      <c r="D94" s="3" t="s">
        <v>1315</v>
      </c>
      <c r="E94" s="393"/>
      <c r="F94" s="393"/>
      <c r="G94" s="393"/>
      <c r="H94" s="393"/>
      <c r="I94" s="393"/>
      <c r="J94" s="393"/>
      <c r="K94" s="393"/>
      <c r="L94" s="393"/>
      <c r="M94" s="135">
        <f t="shared" ref="M94:O94" si="9">(M93*1.73*220*0.9)/1000</f>
        <v>6.8508000000000004</v>
      </c>
      <c r="N94" s="135">
        <f t="shared" si="9"/>
        <v>2.05524</v>
      </c>
      <c r="O94" s="135">
        <f t="shared" si="9"/>
        <v>3.7679400000000003</v>
      </c>
      <c r="P94" s="136"/>
      <c r="Q94" s="168"/>
      <c r="S94" s="101"/>
      <c r="T94" s="223"/>
      <c r="U94" s="223"/>
      <c r="V94" s="223"/>
      <c r="W94" s="223"/>
    </row>
    <row r="95" spans="1:23" ht="19.5" thickBot="1" x14ac:dyDescent="0.3">
      <c r="A95" s="800"/>
      <c r="B95" s="888"/>
      <c r="C95" s="401"/>
      <c r="D95" s="3" t="s">
        <v>1316</v>
      </c>
      <c r="E95" s="394"/>
      <c r="F95" s="394"/>
      <c r="G95" s="394"/>
      <c r="H95" s="394"/>
      <c r="I95" s="394"/>
      <c r="J95" s="394"/>
      <c r="K95" s="394"/>
      <c r="L95" s="394"/>
      <c r="M95" s="788">
        <f>(M94+N94+O94)</f>
        <v>12.67398</v>
      </c>
      <c r="N95" s="789"/>
      <c r="O95" s="789"/>
      <c r="P95" s="790"/>
      <c r="Q95" s="260"/>
      <c r="S95" s="101"/>
      <c r="T95" s="223"/>
      <c r="U95" s="223"/>
      <c r="V95" s="223"/>
      <c r="W95" s="223"/>
    </row>
    <row r="96" spans="1:23" ht="19.5" thickBot="1" x14ac:dyDescent="0.3">
      <c r="A96" s="800"/>
      <c r="B96" s="888"/>
      <c r="C96" s="404"/>
      <c r="D96" s="830"/>
      <c r="E96" s="831"/>
      <c r="F96" s="831"/>
      <c r="G96" s="831"/>
      <c r="H96" s="831"/>
      <c r="I96" s="831"/>
      <c r="J96" s="831"/>
      <c r="K96" s="831"/>
      <c r="L96" s="831"/>
      <c r="M96" s="831"/>
      <c r="N96" s="831"/>
      <c r="O96" s="831"/>
      <c r="P96" s="832"/>
      <c r="Q96" s="260"/>
      <c r="S96" s="101"/>
      <c r="T96" s="223"/>
      <c r="U96" s="223"/>
      <c r="V96" s="223"/>
      <c r="W96" s="223"/>
    </row>
    <row r="97" spans="1:23" ht="48" thickBot="1" x14ac:dyDescent="0.3">
      <c r="A97" s="800"/>
      <c r="B97" s="888"/>
      <c r="C97" s="387" t="s">
        <v>1436</v>
      </c>
      <c r="D97" s="257" t="s">
        <v>1327</v>
      </c>
      <c r="E97" s="390" t="s">
        <v>1435</v>
      </c>
      <c r="F97" s="499" t="s">
        <v>1511</v>
      </c>
      <c r="G97" s="499" t="s">
        <v>1557</v>
      </c>
      <c r="H97" s="720" t="s">
        <v>1558</v>
      </c>
      <c r="I97" s="499" t="s">
        <v>1559</v>
      </c>
      <c r="J97" s="720" t="s">
        <v>1446</v>
      </c>
      <c r="K97" s="499" t="s">
        <v>1560</v>
      </c>
      <c r="L97" s="499" t="s">
        <v>1561</v>
      </c>
      <c r="M97" s="125" t="str">
        <f>'Данные по ТП'!C152</f>
        <v>ТМ-630/10</v>
      </c>
      <c r="N97" s="126" t="s">
        <v>1352</v>
      </c>
      <c r="O97" s="125" t="s">
        <v>5</v>
      </c>
      <c r="P97" s="127">
        <f>'Данные по ТП'!F152</f>
        <v>63785</v>
      </c>
      <c r="Q97" s="260"/>
      <c r="S97" s="101"/>
      <c r="T97" s="101"/>
      <c r="U97" s="101"/>
      <c r="V97" s="101"/>
      <c r="W97" s="101"/>
    </row>
    <row r="98" spans="1:23" ht="21" thickBot="1" x14ac:dyDescent="0.3">
      <c r="A98" s="800"/>
      <c r="B98" s="888"/>
      <c r="C98" s="401">
        <v>9</v>
      </c>
      <c r="D98" s="173" t="s">
        <v>176</v>
      </c>
      <c r="E98" s="391"/>
      <c r="F98" s="686">
        <f>((O98*1.73*220*0.9)/1000)+((N98*1.73*220*0.9)/1000)+((M98*1.73*220*0.9)/1000)</f>
        <v>0</v>
      </c>
      <c r="G98" s="822">
        <v>236</v>
      </c>
      <c r="H98" s="822">
        <v>235</v>
      </c>
      <c r="I98" s="822">
        <v>227</v>
      </c>
      <c r="J98" s="822">
        <v>395</v>
      </c>
      <c r="K98" s="822">
        <v>390</v>
      </c>
      <c r="L98" s="822">
        <v>392</v>
      </c>
      <c r="M98" s="278">
        <v>0</v>
      </c>
      <c r="N98" s="214">
        <v>0</v>
      </c>
      <c r="O98" s="214">
        <v>0</v>
      </c>
      <c r="P98" s="214">
        <v>0</v>
      </c>
      <c r="Q98" s="260"/>
      <c r="S98" s="101"/>
      <c r="T98" s="101"/>
      <c r="U98" s="101"/>
      <c r="V98" s="101"/>
      <c r="W98" s="101"/>
    </row>
    <row r="99" spans="1:23" ht="21" thickBot="1" x14ac:dyDescent="0.3">
      <c r="A99" s="800"/>
      <c r="B99" s="888"/>
      <c r="C99" s="401">
        <v>10</v>
      </c>
      <c r="D99" s="173" t="s">
        <v>651</v>
      </c>
      <c r="E99" s="391"/>
      <c r="F99" s="686">
        <f t="shared" ref="F99:F106" si="10">((O99*1.73*220*0.9)/1000)+((N99*1.73*220*0.9)/1000)+((M99*1.73*220*0.9)/1000)</f>
        <v>49.325760000000002</v>
      </c>
      <c r="G99" s="823"/>
      <c r="H99" s="823"/>
      <c r="I99" s="823"/>
      <c r="J99" s="823"/>
      <c r="K99" s="823"/>
      <c r="L99" s="823"/>
      <c r="M99" s="278">
        <v>45</v>
      </c>
      <c r="N99" s="214">
        <v>57</v>
      </c>
      <c r="O99" s="214">
        <v>42</v>
      </c>
      <c r="P99" s="214">
        <v>16</v>
      </c>
      <c r="Q99" s="260"/>
      <c r="S99" s="101"/>
      <c r="T99" s="101"/>
      <c r="U99" s="101"/>
      <c r="V99" s="101"/>
      <c r="W99" s="101"/>
    </row>
    <row r="100" spans="1:23" ht="21" thickBot="1" x14ac:dyDescent="0.3">
      <c r="A100" s="800"/>
      <c r="B100" s="888"/>
      <c r="C100" s="401">
        <v>11</v>
      </c>
      <c r="D100" s="173" t="s">
        <v>96</v>
      </c>
      <c r="E100" s="391"/>
      <c r="F100" s="686">
        <f t="shared" si="10"/>
        <v>0</v>
      </c>
      <c r="G100" s="686"/>
      <c r="H100" s="686"/>
      <c r="I100" s="686"/>
      <c r="J100" s="686"/>
      <c r="K100" s="686"/>
      <c r="L100" s="686"/>
      <c r="M100" s="278"/>
      <c r="N100" s="214"/>
      <c r="O100" s="214"/>
      <c r="P100" s="214"/>
      <c r="Q100" s="260"/>
      <c r="S100" s="101"/>
      <c r="T100" s="223"/>
      <c r="U100" s="223"/>
      <c r="V100" s="223"/>
      <c r="W100" s="223"/>
    </row>
    <row r="101" spans="1:23" ht="21" thickBot="1" x14ac:dyDescent="0.3">
      <c r="A101" s="800"/>
      <c r="B101" s="888"/>
      <c r="C101" s="401">
        <v>12</v>
      </c>
      <c r="D101" s="173" t="s">
        <v>1050</v>
      </c>
      <c r="E101" s="391"/>
      <c r="F101" s="686">
        <f t="shared" si="10"/>
        <v>57.204180000000001</v>
      </c>
      <c r="G101" s="686"/>
      <c r="H101" s="686"/>
      <c r="I101" s="686"/>
      <c r="J101" s="686"/>
      <c r="K101" s="686"/>
      <c r="L101" s="686"/>
      <c r="M101" s="278">
        <v>34</v>
      </c>
      <c r="N101" s="214">
        <v>63</v>
      </c>
      <c r="O101" s="214">
        <v>70</v>
      </c>
      <c r="P101" s="214">
        <v>25</v>
      </c>
      <c r="Q101" s="260"/>
      <c r="S101" s="101"/>
      <c r="T101" s="101"/>
      <c r="U101" s="101"/>
      <c r="V101" s="101"/>
      <c r="W101" s="101"/>
    </row>
    <row r="102" spans="1:23" ht="21" thickBot="1" x14ac:dyDescent="0.3">
      <c r="A102" s="800"/>
      <c r="B102" s="888"/>
      <c r="C102" s="401">
        <v>13</v>
      </c>
      <c r="D102" s="173" t="s">
        <v>649</v>
      </c>
      <c r="E102" s="391"/>
      <c r="F102" s="686">
        <f t="shared" si="10"/>
        <v>30.486060000000002</v>
      </c>
      <c r="G102" s="686"/>
      <c r="H102" s="686"/>
      <c r="I102" s="686"/>
      <c r="J102" s="686"/>
      <c r="K102" s="686"/>
      <c r="L102" s="686"/>
      <c r="M102" s="278">
        <v>40</v>
      </c>
      <c r="N102" s="214">
        <v>12</v>
      </c>
      <c r="O102" s="214">
        <v>37</v>
      </c>
      <c r="P102" s="214">
        <v>23</v>
      </c>
      <c r="Q102" s="260"/>
      <c r="S102" s="101"/>
      <c r="T102" s="223"/>
      <c r="U102" s="223"/>
      <c r="V102" s="223"/>
      <c r="W102" s="223"/>
    </row>
    <row r="103" spans="1:23" ht="21" thickBot="1" x14ac:dyDescent="0.3">
      <c r="A103" s="800"/>
      <c r="B103" s="888"/>
      <c r="C103" s="401">
        <v>14</v>
      </c>
      <c r="D103" s="173" t="s">
        <v>650</v>
      </c>
      <c r="E103" s="391"/>
      <c r="F103" s="686">
        <f t="shared" si="10"/>
        <v>33.226380000000006</v>
      </c>
      <c r="G103" s="686"/>
      <c r="H103" s="686"/>
      <c r="I103" s="686"/>
      <c r="J103" s="686"/>
      <c r="K103" s="686"/>
      <c r="L103" s="686"/>
      <c r="M103" s="278">
        <v>13</v>
      </c>
      <c r="N103" s="214">
        <v>40</v>
      </c>
      <c r="O103" s="214">
        <v>44</v>
      </c>
      <c r="P103" s="214">
        <v>18</v>
      </c>
      <c r="Q103" s="260"/>
      <c r="S103" s="101"/>
      <c r="T103" s="101"/>
      <c r="U103" s="101"/>
      <c r="V103" s="101"/>
      <c r="W103" s="101"/>
    </row>
    <row r="104" spans="1:23" ht="21" thickBot="1" x14ac:dyDescent="0.3">
      <c r="A104" s="800"/>
      <c r="B104" s="888"/>
      <c r="C104" s="401">
        <v>15</v>
      </c>
      <c r="D104" s="173" t="s">
        <v>647</v>
      </c>
      <c r="E104" s="391"/>
      <c r="F104" s="686">
        <f t="shared" si="10"/>
        <v>34.596540000000005</v>
      </c>
      <c r="G104" s="686"/>
      <c r="H104" s="686"/>
      <c r="I104" s="686"/>
      <c r="J104" s="686"/>
      <c r="K104" s="686"/>
      <c r="L104" s="686"/>
      <c r="M104" s="278">
        <v>15</v>
      </c>
      <c r="N104" s="214">
        <v>26</v>
      </c>
      <c r="O104" s="214">
        <v>60</v>
      </c>
      <c r="P104" s="214">
        <v>25</v>
      </c>
      <c r="Q104" s="260"/>
    </row>
    <row r="105" spans="1:23" ht="21" thickBot="1" x14ac:dyDescent="0.3">
      <c r="A105" s="800"/>
      <c r="B105" s="888"/>
      <c r="C105" s="401">
        <v>16</v>
      </c>
      <c r="D105" s="173" t="s">
        <v>648</v>
      </c>
      <c r="E105" s="391"/>
      <c r="F105" s="686">
        <f t="shared" si="10"/>
        <v>72.618480000000005</v>
      </c>
      <c r="G105" s="686"/>
      <c r="H105" s="686"/>
      <c r="I105" s="686"/>
      <c r="J105" s="686"/>
      <c r="K105" s="686"/>
      <c r="L105" s="686"/>
      <c r="M105" s="278">
        <v>55</v>
      </c>
      <c r="N105" s="214">
        <v>72</v>
      </c>
      <c r="O105" s="214">
        <v>85</v>
      </c>
      <c r="P105" s="214">
        <v>26</v>
      </c>
      <c r="Q105" s="260"/>
    </row>
    <row r="106" spans="1:23" ht="21" thickBot="1" x14ac:dyDescent="0.3">
      <c r="A106" s="800"/>
      <c r="B106" s="888"/>
      <c r="C106" s="401"/>
      <c r="D106" s="173"/>
      <c r="E106" s="391"/>
      <c r="F106" s="686">
        <f t="shared" si="10"/>
        <v>0</v>
      </c>
      <c r="G106" s="686"/>
      <c r="H106" s="686"/>
      <c r="I106" s="686"/>
      <c r="J106" s="686"/>
      <c r="K106" s="686"/>
      <c r="L106" s="686"/>
      <c r="M106" s="278"/>
      <c r="N106" s="361"/>
      <c r="O106" s="361"/>
      <c r="P106" s="361"/>
      <c r="Q106" s="260"/>
    </row>
    <row r="107" spans="1:23" ht="21" thickBot="1" x14ac:dyDescent="0.3">
      <c r="A107" s="800"/>
      <c r="B107" s="888"/>
      <c r="C107" s="401"/>
      <c r="D107" s="173"/>
      <c r="E107" s="391"/>
      <c r="F107" s="391"/>
      <c r="G107" s="391"/>
      <c r="H107" s="391"/>
      <c r="I107" s="391"/>
      <c r="J107" s="391"/>
      <c r="K107" s="391"/>
      <c r="L107" s="391"/>
      <c r="M107" s="278"/>
      <c r="N107" s="361"/>
      <c r="O107" s="361"/>
      <c r="P107" s="361"/>
      <c r="Q107" s="260"/>
    </row>
    <row r="108" spans="1:23" ht="21" thickBot="1" x14ac:dyDescent="0.3">
      <c r="A108" s="800"/>
      <c r="B108" s="888"/>
      <c r="C108" s="401"/>
      <c r="D108" s="3" t="s">
        <v>1313</v>
      </c>
      <c r="E108" s="393"/>
      <c r="F108" s="393"/>
      <c r="G108" s="393"/>
      <c r="H108" s="393"/>
      <c r="I108" s="393"/>
      <c r="J108" s="393"/>
      <c r="K108" s="393"/>
      <c r="L108" s="393"/>
      <c r="M108" s="264">
        <f>SUM(M98:M105)</f>
        <v>202</v>
      </c>
      <c r="N108" s="69">
        <f>SUM(N98:N105)</f>
        <v>270</v>
      </c>
      <c r="O108" s="69">
        <f>SUM(O98:O105)</f>
        <v>338</v>
      </c>
      <c r="P108" s="69">
        <f>SUM(P98:P105)</f>
        <v>133</v>
      </c>
      <c r="Q108" s="260"/>
    </row>
    <row r="109" spans="1:23" ht="19.5" thickBot="1" x14ac:dyDescent="0.25">
      <c r="A109" s="800"/>
      <c r="B109" s="888"/>
      <c r="C109" s="401"/>
      <c r="D109" s="3" t="s">
        <v>1315</v>
      </c>
      <c r="E109" s="393"/>
      <c r="F109" s="393"/>
      <c r="G109" s="393"/>
      <c r="H109" s="393"/>
      <c r="I109" s="393"/>
      <c r="J109" s="393"/>
      <c r="K109" s="393"/>
      <c r="L109" s="393"/>
      <c r="M109" s="135">
        <f t="shared" ref="M109:O109" si="11">(M108*1.73*220*0.9)/1000</f>
        <v>69.193079999999995</v>
      </c>
      <c r="N109" s="135">
        <f t="shared" si="11"/>
        <v>92.485799999999998</v>
      </c>
      <c r="O109" s="135">
        <f t="shared" si="11"/>
        <v>115.77852</v>
      </c>
      <c r="P109" s="136"/>
      <c r="Q109" s="168"/>
    </row>
    <row r="110" spans="1:23" ht="18.75" thickBot="1" x14ac:dyDescent="0.3">
      <c r="A110" s="800"/>
      <c r="B110" s="888"/>
      <c r="C110" s="401"/>
      <c r="D110" s="3" t="s">
        <v>1317</v>
      </c>
      <c r="E110" s="394"/>
      <c r="F110" s="394"/>
      <c r="G110" s="394"/>
      <c r="H110" s="394"/>
      <c r="I110" s="394"/>
      <c r="J110" s="394"/>
      <c r="K110" s="394"/>
      <c r="L110" s="394"/>
      <c r="M110" s="788">
        <f>(M109+N109+O109)</f>
        <v>277.45740000000001</v>
      </c>
      <c r="N110" s="789"/>
      <c r="O110" s="789"/>
      <c r="P110" s="790"/>
      <c r="Q110" s="260"/>
    </row>
    <row r="111" spans="1:23" ht="21" thickBot="1" x14ac:dyDescent="0.3">
      <c r="A111" s="801"/>
      <c r="B111" s="889"/>
      <c r="C111" s="405"/>
      <c r="D111" s="13" t="s">
        <v>59</v>
      </c>
      <c r="E111" s="407"/>
      <c r="F111" s="407"/>
      <c r="G111" s="407"/>
      <c r="H111" s="407"/>
      <c r="I111" s="407"/>
      <c r="J111" s="407"/>
      <c r="K111" s="407"/>
      <c r="L111" s="407"/>
      <c r="M111" s="267">
        <f>M93+M108</f>
        <v>222</v>
      </c>
      <c r="N111" s="263">
        <f>N94+N109</f>
        <v>94.541039999999995</v>
      </c>
      <c r="O111" s="263">
        <f>O109+O93</f>
        <v>126.77852</v>
      </c>
      <c r="P111" s="67">
        <f>P108+P93</f>
        <v>142</v>
      </c>
      <c r="Q111" s="260"/>
    </row>
    <row r="112" spans="1:23" ht="50.25" customHeight="1" thickBot="1" x14ac:dyDescent="0.3">
      <c r="A112" s="637"/>
      <c r="B112" s="637"/>
      <c r="C112" s="637"/>
      <c r="D112" s="629" t="str">
        <f>HYPERLINK("#Оглавление!h13","&lt;&lt;&lt;&lt;&lt;")</f>
        <v>&lt;&lt;&lt;&lt;&lt;</v>
      </c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260"/>
    </row>
    <row r="113" spans="1:17" ht="48" thickBot="1" x14ac:dyDescent="0.3">
      <c r="A113" s="277" t="s">
        <v>1646</v>
      </c>
      <c r="B113" s="68"/>
      <c r="C113" s="387" t="s">
        <v>1436</v>
      </c>
      <c r="D113" s="182" t="s">
        <v>1351</v>
      </c>
      <c r="E113" s="390" t="s">
        <v>1435</v>
      </c>
      <c r="F113" s="499" t="s">
        <v>1511</v>
      </c>
      <c r="G113" s="499" t="s">
        <v>1557</v>
      </c>
      <c r="H113" s="720" t="s">
        <v>1558</v>
      </c>
      <c r="I113" s="499" t="s">
        <v>1559</v>
      </c>
      <c r="J113" s="720" t="s">
        <v>1446</v>
      </c>
      <c r="K113" s="499" t="s">
        <v>1560</v>
      </c>
      <c r="L113" s="499" t="s">
        <v>1561</v>
      </c>
      <c r="M113" s="125" t="str">
        <f>'Данные по ТП'!C153</f>
        <v>ТМ-630/10</v>
      </c>
      <c r="N113" s="126" t="s">
        <v>1352</v>
      </c>
      <c r="O113" s="125" t="s">
        <v>5</v>
      </c>
      <c r="P113" s="127">
        <f>'Данные по ТП'!F153</f>
        <v>51498</v>
      </c>
      <c r="Q113" s="260"/>
    </row>
    <row r="114" spans="1:17" ht="21" thickBot="1" x14ac:dyDescent="0.3">
      <c r="A114" s="800" t="s">
        <v>1647</v>
      </c>
      <c r="B114" s="888" t="s">
        <v>771</v>
      </c>
      <c r="C114" s="401">
        <v>1</v>
      </c>
      <c r="D114" s="173" t="s">
        <v>882</v>
      </c>
      <c r="E114" s="391"/>
      <c r="F114" s="686">
        <f>((O114*1.73*220*0.9)/1000)+((N114*1.73*220*0.9)/1000)+((M114*1.73*220*0.9)/1000)</f>
        <v>22.95018</v>
      </c>
      <c r="G114" s="822">
        <v>231</v>
      </c>
      <c r="H114" s="822">
        <v>225</v>
      </c>
      <c r="I114" s="822">
        <v>230</v>
      </c>
      <c r="J114" s="822">
        <v>392</v>
      </c>
      <c r="K114" s="822">
        <v>392</v>
      </c>
      <c r="L114" s="822">
        <v>393</v>
      </c>
      <c r="M114" s="278">
        <v>32</v>
      </c>
      <c r="N114" s="214">
        <v>23</v>
      </c>
      <c r="O114" s="214">
        <v>12</v>
      </c>
      <c r="P114" s="214">
        <v>18</v>
      </c>
      <c r="Q114" s="260"/>
    </row>
    <row r="115" spans="1:17" ht="21" thickBot="1" x14ac:dyDescent="0.3">
      <c r="A115" s="800"/>
      <c r="B115" s="888"/>
      <c r="C115" s="401">
        <v>2</v>
      </c>
      <c r="D115" s="173" t="s">
        <v>657</v>
      </c>
      <c r="E115" s="391"/>
      <c r="F115" s="686">
        <f t="shared" ref="F115:F125" si="12">((O115*1.73*220*0.9)/1000)+((N115*1.73*220*0.9)/1000)+((M115*1.73*220*0.9)/1000)</f>
        <v>17.126999999999999</v>
      </c>
      <c r="G115" s="823"/>
      <c r="H115" s="823"/>
      <c r="I115" s="823"/>
      <c r="J115" s="823"/>
      <c r="K115" s="823"/>
      <c r="L115" s="823"/>
      <c r="M115" s="278">
        <v>10</v>
      </c>
      <c r="N115" s="214">
        <v>15</v>
      </c>
      <c r="O115" s="214">
        <v>25</v>
      </c>
      <c r="P115" s="214">
        <v>16</v>
      </c>
      <c r="Q115" s="260"/>
    </row>
    <row r="116" spans="1:17" ht="21" thickBot="1" x14ac:dyDescent="0.3">
      <c r="A116" s="800"/>
      <c r="B116" s="888"/>
      <c r="C116" s="401">
        <v>3</v>
      </c>
      <c r="D116" s="173" t="s">
        <v>658</v>
      </c>
      <c r="E116" s="391"/>
      <c r="F116" s="686">
        <f t="shared" si="12"/>
        <v>42.474959999999996</v>
      </c>
      <c r="G116" s="686"/>
      <c r="H116" s="686"/>
      <c r="I116" s="686"/>
      <c r="J116" s="686"/>
      <c r="K116" s="686"/>
      <c r="L116" s="686"/>
      <c r="M116" s="278">
        <v>45</v>
      </c>
      <c r="N116" s="214">
        <v>30</v>
      </c>
      <c r="O116" s="214">
        <v>49</v>
      </c>
      <c r="P116" s="214">
        <v>12</v>
      </c>
      <c r="Q116" s="260"/>
    </row>
    <row r="117" spans="1:17" ht="21" thickBot="1" x14ac:dyDescent="0.3">
      <c r="A117" s="800"/>
      <c r="B117" s="888"/>
      <c r="C117" s="401">
        <v>4</v>
      </c>
      <c r="D117" s="173" t="s">
        <v>659</v>
      </c>
      <c r="E117" s="391"/>
      <c r="F117" s="686">
        <f t="shared" si="12"/>
        <v>0</v>
      </c>
      <c r="G117" s="686"/>
      <c r="H117" s="686"/>
      <c r="I117" s="686"/>
      <c r="J117" s="686"/>
      <c r="K117" s="686"/>
      <c r="L117" s="686"/>
      <c r="M117" s="278">
        <v>0</v>
      </c>
      <c r="N117" s="214">
        <v>0</v>
      </c>
      <c r="O117" s="214">
        <v>0</v>
      </c>
      <c r="P117" s="214">
        <v>0</v>
      </c>
      <c r="Q117" s="260"/>
    </row>
    <row r="118" spans="1:17" ht="21" thickBot="1" x14ac:dyDescent="0.3">
      <c r="A118" s="800"/>
      <c r="B118" s="888"/>
      <c r="C118" s="401">
        <v>5</v>
      </c>
      <c r="D118" s="173" t="s">
        <v>660</v>
      </c>
      <c r="E118" s="391"/>
      <c r="F118" s="686">
        <f t="shared" si="12"/>
        <v>46.927980000000005</v>
      </c>
      <c r="G118" s="686"/>
      <c r="H118" s="686"/>
      <c r="I118" s="686"/>
      <c r="J118" s="686"/>
      <c r="K118" s="686"/>
      <c r="L118" s="686"/>
      <c r="M118" s="278">
        <v>50</v>
      </c>
      <c r="N118" s="214">
        <v>57</v>
      </c>
      <c r="O118" s="214">
        <v>30</v>
      </c>
      <c r="P118" s="214">
        <v>19</v>
      </c>
      <c r="Q118" s="260"/>
    </row>
    <row r="119" spans="1:17" ht="21" thickBot="1" x14ac:dyDescent="0.3">
      <c r="A119" s="800"/>
      <c r="B119" s="888"/>
      <c r="C119" s="401">
        <v>6</v>
      </c>
      <c r="D119" s="173" t="s">
        <v>883</v>
      </c>
      <c r="E119" s="391"/>
      <c r="F119" s="686">
        <f t="shared" si="12"/>
        <v>0</v>
      </c>
      <c r="G119" s="686"/>
      <c r="H119" s="686"/>
      <c r="I119" s="686"/>
      <c r="J119" s="686"/>
      <c r="K119" s="686"/>
      <c r="L119" s="686"/>
      <c r="M119" s="278">
        <v>0</v>
      </c>
      <c r="N119" s="214">
        <v>0</v>
      </c>
      <c r="O119" s="214">
        <v>0</v>
      </c>
      <c r="P119" s="214">
        <v>0</v>
      </c>
      <c r="Q119" s="260"/>
    </row>
    <row r="120" spans="1:17" ht="21" thickBot="1" x14ac:dyDescent="0.3">
      <c r="A120" s="800"/>
      <c r="B120" s="888"/>
      <c r="C120" s="401">
        <v>7</v>
      </c>
      <c r="D120" s="173" t="s">
        <v>889</v>
      </c>
      <c r="E120" s="391"/>
      <c r="F120" s="686">
        <f t="shared" si="12"/>
        <v>0</v>
      </c>
      <c r="G120" s="686"/>
      <c r="H120" s="686"/>
      <c r="I120" s="686"/>
      <c r="J120" s="686"/>
      <c r="K120" s="686"/>
      <c r="L120" s="686"/>
      <c r="M120" s="278">
        <v>0</v>
      </c>
      <c r="N120" s="214">
        <v>0</v>
      </c>
      <c r="O120" s="214">
        <v>0</v>
      </c>
      <c r="P120" s="214">
        <v>0</v>
      </c>
      <c r="Q120" s="260"/>
    </row>
    <row r="121" spans="1:17" ht="19.5" customHeight="1" thickBot="1" x14ac:dyDescent="0.3">
      <c r="A121" s="800"/>
      <c r="B121" s="888"/>
      <c r="C121" s="401">
        <v>8</v>
      </c>
      <c r="D121" s="173" t="s">
        <v>884</v>
      </c>
      <c r="E121" s="391"/>
      <c r="F121" s="686">
        <f t="shared" si="12"/>
        <v>0</v>
      </c>
      <c r="G121" s="686"/>
      <c r="H121" s="686"/>
      <c r="I121" s="686"/>
      <c r="J121" s="686"/>
      <c r="K121" s="686"/>
      <c r="L121" s="686"/>
      <c r="M121" s="278">
        <v>0</v>
      </c>
      <c r="N121" s="214">
        <v>0</v>
      </c>
      <c r="O121" s="214">
        <v>0</v>
      </c>
      <c r="P121" s="214">
        <v>0</v>
      </c>
      <c r="Q121" s="260"/>
    </row>
    <row r="122" spans="1:17" ht="21" thickBot="1" x14ac:dyDescent="0.3">
      <c r="A122" s="800"/>
      <c r="B122" s="888"/>
      <c r="C122" s="401">
        <v>21</v>
      </c>
      <c r="D122" s="173" t="s">
        <v>661</v>
      </c>
      <c r="E122" s="391"/>
      <c r="F122" s="686">
        <f t="shared" si="12"/>
        <v>25.6905</v>
      </c>
      <c r="G122" s="686"/>
      <c r="H122" s="686"/>
      <c r="I122" s="686"/>
      <c r="J122" s="686"/>
      <c r="K122" s="686"/>
      <c r="L122" s="686"/>
      <c r="M122" s="278">
        <v>28</v>
      </c>
      <c r="N122" s="214">
        <v>25</v>
      </c>
      <c r="O122" s="214">
        <v>22</v>
      </c>
      <c r="P122" s="214">
        <v>9</v>
      </c>
      <c r="Q122" s="260"/>
    </row>
    <row r="123" spans="1:17" ht="21" thickBot="1" x14ac:dyDescent="0.3">
      <c r="A123" s="800"/>
      <c r="B123" s="888"/>
      <c r="C123" s="401">
        <v>22</v>
      </c>
      <c r="D123" s="173" t="s">
        <v>662</v>
      </c>
      <c r="E123" s="391"/>
      <c r="F123" s="686">
        <f t="shared" si="12"/>
        <v>17.812079999999998</v>
      </c>
      <c r="G123" s="686"/>
      <c r="H123" s="686"/>
      <c r="I123" s="686"/>
      <c r="J123" s="686"/>
      <c r="K123" s="686"/>
      <c r="L123" s="686"/>
      <c r="M123" s="278">
        <v>18</v>
      </c>
      <c r="N123" s="214">
        <v>13</v>
      </c>
      <c r="O123" s="214">
        <v>21</v>
      </c>
      <c r="P123" s="214">
        <v>7</v>
      </c>
      <c r="Q123" s="260"/>
    </row>
    <row r="124" spans="1:17" ht="21" thickBot="1" x14ac:dyDescent="0.3">
      <c r="A124" s="800"/>
      <c r="B124" s="888"/>
      <c r="C124" s="401">
        <v>23</v>
      </c>
      <c r="D124" s="173" t="s">
        <v>663</v>
      </c>
      <c r="E124" s="391"/>
      <c r="F124" s="686">
        <f t="shared" si="12"/>
        <v>0</v>
      </c>
      <c r="G124" s="686"/>
      <c r="H124" s="686"/>
      <c r="I124" s="686"/>
      <c r="J124" s="686"/>
      <c r="K124" s="686"/>
      <c r="L124" s="686"/>
      <c r="M124" s="278">
        <v>0</v>
      </c>
      <c r="N124" s="214">
        <v>0</v>
      </c>
      <c r="O124" s="214">
        <v>0</v>
      </c>
      <c r="P124" s="214">
        <v>0</v>
      </c>
      <c r="Q124" s="260"/>
    </row>
    <row r="125" spans="1:17" ht="21" thickBot="1" x14ac:dyDescent="0.3">
      <c r="A125" s="800"/>
      <c r="B125" s="888"/>
      <c r="C125" s="401">
        <v>24</v>
      </c>
      <c r="D125" s="173" t="s">
        <v>664</v>
      </c>
      <c r="E125" s="391"/>
      <c r="F125" s="686">
        <f t="shared" si="12"/>
        <v>28.088279999999997</v>
      </c>
      <c r="G125" s="686"/>
      <c r="H125" s="686"/>
      <c r="I125" s="686"/>
      <c r="J125" s="686"/>
      <c r="K125" s="686"/>
      <c r="L125" s="686"/>
      <c r="M125" s="278">
        <v>21</v>
      </c>
      <c r="N125" s="214">
        <v>36</v>
      </c>
      <c r="O125" s="214">
        <v>25</v>
      </c>
      <c r="P125" s="214">
        <v>14</v>
      </c>
      <c r="Q125" s="260"/>
    </row>
    <row r="126" spans="1:17" ht="21" thickBot="1" x14ac:dyDescent="0.3">
      <c r="A126" s="800"/>
      <c r="B126" s="888"/>
      <c r="C126" s="401"/>
      <c r="D126" s="173"/>
      <c r="E126" s="391"/>
      <c r="F126" s="391"/>
      <c r="G126" s="391"/>
      <c r="H126" s="391"/>
      <c r="I126" s="391"/>
      <c r="J126" s="391"/>
      <c r="K126" s="391"/>
      <c r="L126" s="391"/>
      <c r="M126" s="278"/>
      <c r="N126" s="361"/>
      <c r="O126" s="361"/>
      <c r="P126" s="361"/>
      <c r="Q126" s="260"/>
    </row>
    <row r="127" spans="1:17" ht="21" thickBot="1" x14ac:dyDescent="0.3">
      <c r="A127" s="800"/>
      <c r="B127" s="888"/>
      <c r="C127" s="401"/>
      <c r="D127" s="173"/>
      <c r="E127" s="391"/>
      <c r="F127" s="391"/>
      <c r="G127" s="391"/>
      <c r="H127" s="391"/>
      <c r="I127" s="391"/>
      <c r="J127" s="391"/>
      <c r="K127" s="391"/>
      <c r="L127" s="391"/>
      <c r="M127" s="278"/>
      <c r="N127" s="361"/>
      <c r="O127" s="361"/>
      <c r="P127" s="361"/>
      <c r="Q127" s="260"/>
    </row>
    <row r="128" spans="1:17" ht="18.75" customHeight="1" thickBot="1" x14ac:dyDescent="0.3">
      <c r="A128" s="800"/>
      <c r="B128" s="888"/>
      <c r="C128" s="401"/>
      <c r="D128" s="3" t="s">
        <v>1314</v>
      </c>
      <c r="E128" s="393"/>
      <c r="F128" s="393"/>
      <c r="G128" s="393"/>
      <c r="H128" s="393"/>
      <c r="I128" s="393"/>
      <c r="J128" s="393"/>
      <c r="K128" s="393"/>
      <c r="L128" s="393"/>
      <c r="M128" s="264">
        <f>SUM(M114:M125)</f>
        <v>204</v>
      </c>
      <c r="N128" s="69">
        <f>SUM(N114:N125)</f>
        <v>199</v>
      </c>
      <c r="O128" s="69">
        <f>SUM(O114:O125)</f>
        <v>184</v>
      </c>
      <c r="P128" s="69">
        <f>SUM(P114:P125)</f>
        <v>95</v>
      </c>
      <c r="Q128" s="260"/>
    </row>
    <row r="129" spans="1:17" ht="19.5" thickBot="1" x14ac:dyDescent="0.25">
      <c r="A129" s="800"/>
      <c r="B129" s="888"/>
      <c r="C129" s="401"/>
      <c r="D129" s="3" t="s">
        <v>1315</v>
      </c>
      <c r="E129" s="393"/>
      <c r="F129" s="393"/>
      <c r="G129" s="393"/>
      <c r="H129" s="393"/>
      <c r="I129" s="393"/>
      <c r="J129" s="393"/>
      <c r="K129" s="393"/>
      <c r="L129" s="393"/>
      <c r="M129" s="135">
        <f t="shared" ref="M129:O129" si="13">(M128*1.73*220*0.9)/1000</f>
        <v>69.878160000000008</v>
      </c>
      <c r="N129" s="135">
        <f t="shared" si="13"/>
        <v>68.165459999999996</v>
      </c>
      <c r="O129" s="135">
        <f t="shared" si="13"/>
        <v>63.027359999999994</v>
      </c>
      <c r="P129" s="136"/>
      <c r="Q129" s="168"/>
    </row>
    <row r="130" spans="1:17" ht="18.75" customHeight="1" thickBot="1" x14ac:dyDescent="0.3">
      <c r="A130" s="800"/>
      <c r="B130" s="888"/>
      <c r="C130" s="401"/>
      <c r="D130" s="3" t="s">
        <v>1316</v>
      </c>
      <c r="E130" s="394"/>
      <c r="F130" s="394"/>
      <c r="G130" s="394"/>
      <c r="H130" s="394"/>
      <c r="I130" s="394"/>
      <c r="J130" s="394"/>
      <c r="K130" s="394"/>
      <c r="L130" s="394"/>
      <c r="M130" s="788">
        <f>(M129+N129+O129)</f>
        <v>201.07097999999999</v>
      </c>
      <c r="N130" s="789"/>
      <c r="O130" s="789"/>
      <c r="P130" s="790"/>
      <c r="Q130" s="260"/>
    </row>
    <row r="131" spans="1:17" ht="19.5" thickBot="1" x14ac:dyDescent="0.3">
      <c r="A131" s="800"/>
      <c r="B131" s="888"/>
      <c r="C131" s="404"/>
      <c r="D131" s="830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2"/>
      <c r="Q131" s="260"/>
    </row>
    <row r="132" spans="1:17" ht="48" thickBot="1" x14ac:dyDescent="0.3">
      <c r="A132" s="800"/>
      <c r="B132" s="888"/>
      <c r="C132" s="387" t="s">
        <v>1436</v>
      </c>
      <c r="D132" s="257" t="s">
        <v>1327</v>
      </c>
      <c r="E132" s="390" t="s">
        <v>1435</v>
      </c>
      <c r="F132" s="499" t="s">
        <v>1511</v>
      </c>
      <c r="G132" s="499" t="s">
        <v>1557</v>
      </c>
      <c r="H132" s="720" t="s">
        <v>1558</v>
      </c>
      <c r="I132" s="499" t="s">
        <v>1559</v>
      </c>
      <c r="J132" s="720" t="s">
        <v>1446</v>
      </c>
      <c r="K132" s="499" t="s">
        <v>1560</v>
      </c>
      <c r="L132" s="499" t="s">
        <v>1561</v>
      </c>
      <c r="M132" s="125" t="str">
        <f>'Данные по ТП'!C152</f>
        <v>ТМ-630/10</v>
      </c>
      <c r="N132" s="126" t="s">
        <v>1352</v>
      </c>
      <c r="O132" s="125" t="s">
        <v>5</v>
      </c>
      <c r="P132" s="127">
        <f>'Данные по ТП'!F154</f>
        <v>37526</v>
      </c>
      <c r="Q132" s="260"/>
    </row>
    <row r="133" spans="1:17" ht="21" thickBot="1" x14ac:dyDescent="0.3">
      <c r="A133" s="800"/>
      <c r="B133" s="888"/>
      <c r="C133" s="401">
        <v>9</v>
      </c>
      <c r="D133" s="173" t="s">
        <v>665</v>
      </c>
      <c r="E133" s="391"/>
      <c r="F133" s="686">
        <f>((O133*1.73*220*0.9)/1000)+((N133*1.73*220*0.9)/1000)+((M133*1.73*220*0.9)/1000)</f>
        <v>5.4806400000000002</v>
      </c>
      <c r="G133" s="822">
        <v>232</v>
      </c>
      <c r="H133" s="822">
        <v>232</v>
      </c>
      <c r="I133" s="822">
        <v>230</v>
      </c>
      <c r="J133" s="822">
        <v>395</v>
      </c>
      <c r="K133" s="822">
        <v>394</v>
      </c>
      <c r="L133" s="822">
        <v>395</v>
      </c>
      <c r="M133" s="278">
        <v>3</v>
      </c>
      <c r="N133" s="214">
        <v>2</v>
      </c>
      <c r="O133" s="214">
        <v>11</v>
      </c>
      <c r="P133" s="214">
        <v>7</v>
      </c>
      <c r="Q133" s="260"/>
    </row>
    <row r="134" spans="1:17" ht="21" thickBot="1" x14ac:dyDescent="0.3">
      <c r="A134" s="800"/>
      <c r="B134" s="888"/>
      <c r="C134" s="401">
        <v>10</v>
      </c>
      <c r="D134" s="173" t="s">
        <v>885</v>
      </c>
      <c r="E134" s="391"/>
      <c r="F134" s="686">
        <f t="shared" ref="F134:F145" si="14">((O134*1.73*220*0.9)/1000)+((N134*1.73*220*0.9)/1000)+((M134*1.73*220*0.9)/1000)</f>
        <v>20.894939999999998</v>
      </c>
      <c r="G134" s="823"/>
      <c r="H134" s="823"/>
      <c r="I134" s="823"/>
      <c r="J134" s="823"/>
      <c r="K134" s="823"/>
      <c r="L134" s="823"/>
      <c r="M134" s="278">
        <v>33</v>
      </c>
      <c r="N134" s="214">
        <v>18</v>
      </c>
      <c r="O134" s="214">
        <v>10</v>
      </c>
      <c r="P134" s="214">
        <v>12</v>
      </c>
      <c r="Q134" s="260"/>
    </row>
    <row r="135" spans="1:17" ht="21" thickBot="1" x14ac:dyDescent="0.3">
      <c r="A135" s="800"/>
      <c r="B135" s="888"/>
      <c r="C135" s="401">
        <v>11</v>
      </c>
      <c r="D135" s="173" t="s">
        <v>666</v>
      </c>
      <c r="E135" s="391"/>
      <c r="F135" s="686">
        <f t="shared" si="14"/>
        <v>18.839700000000001</v>
      </c>
      <c r="G135" s="686"/>
      <c r="H135" s="686"/>
      <c r="I135" s="686"/>
      <c r="J135" s="686"/>
      <c r="K135" s="686"/>
      <c r="L135" s="686"/>
      <c r="M135" s="278">
        <v>18</v>
      </c>
      <c r="N135" s="214">
        <v>18</v>
      </c>
      <c r="O135" s="214">
        <v>19</v>
      </c>
      <c r="P135" s="214">
        <v>10</v>
      </c>
      <c r="Q135" s="260"/>
    </row>
    <row r="136" spans="1:17" ht="21" thickBot="1" x14ac:dyDescent="0.3">
      <c r="A136" s="800"/>
      <c r="B136" s="888"/>
      <c r="C136" s="401">
        <v>12</v>
      </c>
      <c r="D136" s="173" t="s">
        <v>667</v>
      </c>
      <c r="E136" s="391"/>
      <c r="F136" s="686">
        <f t="shared" si="14"/>
        <v>55.491479999999996</v>
      </c>
      <c r="G136" s="686"/>
      <c r="H136" s="686"/>
      <c r="I136" s="686"/>
      <c r="J136" s="686"/>
      <c r="K136" s="686"/>
      <c r="L136" s="686"/>
      <c r="M136" s="278">
        <v>46</v>
      </c>
      <c r="N136" s="214">
        <v>55</v>
      </c>
      <c r="O136" s="214">
        <v>61</v>
      </c>
      <c r="P136" s="214">
        <v>24</v>
      </c>
      <c r="Q136" s="260"/>
    </row>
    <row r="137" spans="1:17" ht="21" thickBot="1" x14ac:dyDescent="0.3">
      <c r="A137" s="800"/>
      <c r="B137" s="888"/>
      <c r="C137" s="401">
        <v>13</v>
      </c>
      <c r="D137" s="173" t="s">
        <v>668</v>
      </c>
      <c r="E137" s="391"/>
      <c r="F137" s="686">
        <f t="shared" si="14"/>
        <v>0</v>
      </c>
      <c r="G137" s="686"/>
      <c r="H137" s="686"/>
      <c r="I137" s="686"/>
      <c r="J137" s="686"/>
      <c r="K137" s="686"/>
      <c r="L137" s="686"/>
      <c r="M137" s="278">
        <v>0</v>
      </c>
      <c r="N137" s="214">
        <v>0</v>
      </c>
      <c r="O137" s="214">
        <v>0</v>
      </c>
      <c r="P137" s="214">
        <v>0</v>
      </c>
      <c r="Q137" s="260"/>
    </row>
    <row r="138" spans="1:17" ht="21" thickBot="1" x14ac:dyDescent="0.3">
      <c r="A138" s="800"/>
      <c r="B138" s="888"/>
      <c r="C138" s="401">
        <v>14</v>
      </c>
      <c r="D138" s="173" t="s">
        <v>886</v>
      </c>
      <c r="E138" s="391"/>
      <c r="F138" s="686">
        <f t="shared" si="14"/>
        <v>26.718119999999999</v>
      </c>
      <c r="G138" s="686"/>
      <c r="H138" s="686"/>
      <c r="I138" s="686"/>
      <c r="J138" s="686"/>
      <c r="K138" s="686"/>
      <c r="L138" s="686"/>
      <c r="M138" s="278">
        <v>31</v>
      </c>
      <c r="N138" s="214">
        <v>14</v>
      </c>
      <c r="O138" s="214">
        <v>33</v>
      </c>
      <c r="P138" s="214">
        <v>11</v>
      </c>
      <c r="Q138" s="260"/>
    </row>
    <row r="139" spans="1:17" ht="21" thickBot="1" x14ac:dyDescent="0.3">
      <c r="A139" s="800"/>
      <c r="B139" s="888"/>
      <c r="C139" s="401">
        <v>15</v>
      </c>
      <c r="D139" s="173" t="s">
        <v>887</v>
      </c>
      <c r="E139" s="391"/>
      <c r="F139" s="686">
        <f t="shared" si="14"/>
        <v>0</v>
      </c>
      <c r="G139" s="686"/>
      <c r="H139" s="686"/>
      <c r="I139" s="686"/>
      <c r="J139" s="686"/>
      <c r="K139" s="686"/>
      <c r="L139" s="686"/>
      <c r="M139" s="278">
        <v>0</v>
      </c>
      <c r="N139" s="214">
        <v>0</v>
      </c>
      <c r="O139" s="214">
        <v>0</v>
      </c>
      <c r="P139" s="214">
        <v>0</v>
      </c>
      <c r="Q139" s="260"/>
    </row>
    <row r="140" spans="1:17" ht="21" thickBot="1" x14ac:dyDescent="0.3">
      <c r="A140" s="800"/>
      <c r="B140" s="888"/>
      <c r="C140" s="401">
        <v>16</v>
      </c>
      <c r="D140" s="173" t="s">
        <v>888</v>
      </c>
      <c r="E140" s="391"/>
      <c r="F140" s="686">
        <f t="shared" si="14"/>
        <v>16.09938</v>
      </c>
      <c r="G140" s="686"/>
      <c r="H140" s="686"/>
      <c r="I140" s="686"/>
      <c r="J140" s="686"/>
      <c r="K140" s="686"/>
      <c r="L140" s="686"/>
      <c r="M140" s="278">
        <v>11</v>
      </c>
      <c r="N140" s="214">
        <v>20</v>
      </c>
      <c r="O140" s="214">
        <v>16</v>
      </c>
      <c r="P140" s="214">
        <v>4</v>
      </c>
      <c r="Q140" s="260"/>
    </row>
    <row r="141" spans="1:17" ht="21" thickBot="1" x14ac:dyDescent="0.3">
      <c r="A141" s="800"/>
      <c r="B141" s="888"/>
      <c r="C141" s="401">
        <v>17</v>
      </c>
      <c r="D141" s="173" t="s">
        <v>1665</v>
      </c>
      <c r="E141" s="391"/>
      <c r="F141" s="686">
        <f t="shared" si="14"/>
        <v>0</v>
      </c>
      <c r="G141" s="686"/>
      <c r="H141" s="686"/>
      <c r="I141" s="686"/>
      <c r="J141" s="686"/>
      <c r="K141" s="686"/>
      <c r="L141" s="686"/>
      <c r="M141" s="278"/>
      <c r="N141" s="214"/>
      <c r="O141" s="214"/>
      <c r="P141" s="214"/>
      <c r="Q141" s="260"/>
    </row>
    <row r="142" spans="1:17" ht="21" thickBot="1" x14ac:dyDescent="0.3">
      <c r="A142" s="800"/>
      <c r="B142" s="888"/>
      <c r="C142" s="401">
        <v>18</v>
      </c>
      <c r="D142" s="173" t="s">
        <v>669</v>
      </c>
      <c r="E142" s="391"/>
      <c r="F142" s="686">
        <f t="shared" si="14"/>
        <v>0</v>
      </c>
      <c r="G142" s="686"/>
      <c r="H142" s="686"/>
      <c r="I142" s="686"/>
      <c r="J142" s="686"/>
      <c r="K142" s="686"/>
      <c r="L142" s="686"/>
      <c r="M142" s="278">
        <v>0</v>
      </c>
      <c r="N142" s="214">
        <v>0</v>
      </c>
      <c r="O142" s="214">
        <v>0</v>
      </c>
      <c r="P142" s="214">
        <v>0</v>
      </c>
      <c r="Q142" s="262"/>
    </row>
    <row r="143" spans="1:17" ht="18" customHeight="1" thickBot="1" x14ac:dyDescent="0.25">
      <c r="A143" s="800"/>
      <c r="B143" s="888"/>
      <c r="C143" s="401">
        <v>19</v>
      </c>
      <c r="D143" s="173" t="s">
        <v>670</v>
      </c>
      <c r="E143" s="391"/>
      <c r="F143" s="686">
        <f t="shared" si="14"/>
        <v>0</v>
      </c>
      <c r="G143" s="686"/>
      <c r="H143" s="686"/>
      <c r="I143" s="686"/>
      <c r="J143" s="686"/>
      <c r="K143" s="686"/>
      <c r="L143" s="686"/>
      <c r="M143" s="278"/>
      <c r="N143" s="214"/>
      <c r="O143" s="214"/>
      <c r="P143" s="214"/>
      <c r="Q143" s="197"/>
    </row>
    <row r="144" spans="1:17" ht="21" thickBot="1" x14ac:dyDescent="0.25">
      <c r="A144" s="800"/>
      <c r="B144" s="888"/>
      <c r="C144" s="401">
        <v>20</v>
      </c>
      <c r="D144" s="173" t="s">
        <v>671</v>
      </c>
      <c r="E144" s="391"/>
      <c r="F144" s="686">
        <f t="shared" si="14"/>
        <v>27.745739999999998</v>
      </c>
      <c r="G144" s="686"/>
      <c r="H144" s="686"/>
      <c r="I144" s="686"/>
      <c r="J144" s="686"/>
      <c r="K144" s="686"/>
      <c r="L144" s="686"/>
      <c r="M144" s="278">
        <v>25</v>
      </c>
      <c r="N144" s="214">
        <v>40</v>
      </c>
      <c r="O144" s="214">
        <v>16</v>
      </c>
      <c r="P144" s="214">
        <v>12</v>
      </c>
      <c r="Q144" s="169"/>
    </row>
    <row r="145" spans="1:17" ht="21" thickBot="1" x14ac:dyDescent="0.25">
      <c r="A145" s="800"/>
      <c r="B145" s="888"/>
      <c r="C145" s="401"/>
      <c r="D145" s="173"/>
      <c r="E145" s="475"/>
      <c r="F145" s="686">
        <f t="shared" si="14"/>
        <v>0</v>
      </c>
      <c r="G145" s="721"/>
      <c r="H145" s="721"/>
      <c r="I145" s="721"/>
      <c r="J145" s="721"/>
      <c r="K145" s="721"/>
      <c r="L145" s="721"/>
      <c r="M145" s="481"/>
      <c r="N145" s="360"/>
      <c r="O145" s="360"/>
      <c r="P145" s="360"/>
      <c r="Q145" s="169"/>
    </row>
    <row r="146" spans="1:17" ht="21" thickBot="1" x14ac:dyDescent="0.25">
      <c r="A146" s="800"/>
      <c r="B146" s="888"/>
      <c r="C146" s="401"/>
      <c r="D146" s="173"/>
      <c r="E146" s="475"/>
      <c r="F146" s="475"/>
      <c r="G146" s="475"/>
      <c r="H146" s="475"/>
      <c r="I146" s="475"/>
      <c r="J146" s="475"/>
      <c r="K146" s="475"/>
      <c r="L146" s="475"/>
      <c r="M146" s="481"/>
      <c r="N146" s="360"/>
      <c r="O146" s="360"/>
      <c r="P146" s="360"/>
      <c r="Q146" s="169"/>
    </row>
    <row r="147" spans="1:17" ht="21" thickBot="1" x14ac:dyDescent="0.3">
      <c r="A147" s="800"/>
      <c r="B147" s="888"/>
      <c r="C147" s="401"/>
      <c r="D147" s="251" t="s">
        <v>1313</v>
      </c>
      <c r="E147" s="450"/>
      <c r="F147" s="450"/>
      <c r="G147" s="450"/>
      <c r="H147" s="450"/>
      <c r="I147" s="450"/>
      <c r="J147" s="450"/>
      <c r="K147" s="450"/>
      <c r="L147" s="450"/>
      <c r="M147" s="285">
        <f>SUM(M133:M144)</f>
        <v>167</v>
      </c>
      <c r="N147" s="286">
        <f>SUM(N133:N144)</f>
        <v>167</v>
      </c>
      <c r="O147" s="286">
        <f>SUM(O133:O144)</f>
        <v>166</v>
      </c>
      <c r="P147" s="286">
        <f>SUM(P133:P144)</f>
        <v>80</v>
      </c>
      <c r="Q147" s="260"/>
    </row>
    <row r="148" spans="1:17" ht="19.5" thickBot="1" x14ac:dyDescent="0.25">
      <c r="A148" s="800"/>
      <c r="B148" s="888"/>
      <c r="C148" s="401"/>
      <c r="D148" s="3" t="s">
        <v>1315</v>
      </c>
      <c r="E148" s="393"/>
      <c r="F148" s="393"/>
      <c r="G148" s="393"/>
      <c r="H148" s="393"/>
      <c r="I148" s="393"/>
      <c r="J148" s="393"/>
      <c r="K148" s="393"/>
      <c r="L148" s="393"/>
      <c r="M148" s="135">
        <f t="shared" ref="M148:O148" si="15">(M147*1.73*220*0.9)/1000</f>
        <v>57.204180000000008</v>
      </c>
      <c r="N148" s="135">
        <f t="shared" si="15"/>
        <v>57.204180000000008</v>
      </c>
      <c r="O148" s="135">
        <f t="shared" si="15"/>
        <v>56.861640000000001</v>
      </c>
      <c r="P148" s="136"/>
      <c r="Q148" s="168"/>
    </row>
    <row r="149" spans="1:17" ht="18.75" thickBot="1" x14ac:dyDescent="0.3">
      <c r="A149" s="800"/>
      <c r="B149" s="888"/>
      <c r="C149" s="401"/>
      <c r="D149" s="3" t="s">
        <v>1317</v>
      </c>
      <c r="E149" s="394"/>
      <c r="F149" s="394"/>
      <c r="G149" s="394"/>
      <c r="H149" s="394"/>
      <c r="I149" s="394"/>
      <c r="J149" s="394"/>
      <c r="K149" s="394"/>
      <c r="L149" s="394"/>
      <c r="M149" s="788">
        <f>(M148+N148+O148)</f>
        <v>171.27</v>
      </c>
      <c r="N149" s="789"/>
      <c r="O149" s="789"/>
      <c r="P149" s="790"/>
      <c r="Q149" s="260"/>
    </row>
    <row r="150" spans="1:17" ht="21" thickBot="1" x14ac:dyDescent="0.3">
      <c r="A150" s="801"/>
      <c r="B150" s="889"/>
      <c r="C150" s="405"/>
      <c r="D150" s="13" t="s">
        <v>59</v>
      </c>
      <c r="E150" s="456"/>
      <c r="F150" s="456"/>
      <c r="G150" s="456"/>
      <c r="H150" s="456"/>
      <c r="I150" s="456"/>
      <c r="J150" s="456"/>
      <c r="K150" s="456"/>
      <c r="L150" s="456"/>
      <c r="M150" s="268">
        <f>M147+M128</f>
        <v>371</v>
      </c>
      <c r="N150" s="73">
        <f>N147+N128</f>
        <v>366</v>
      </c>
      <c r="O150" s="73">
        <f>O147+O128</f>
        <v>350</v>
      </c>
      <c r="P150" s="73">
        <f>P147+P128</f>
        <v>175</v>
      </c>
      <c r="Q150" s="260"/>
    </row>
    <row r="151" spans="1:17" ht="41.25" customHeight="1" thickBot="1" x14ac:dyDescent="0.3">
      <c r="A151" s="637"/>
      <c r="B151" s="637"/>
      <c r="C151" s="637"/>
      <c r="D151" s="629" t="str">
        <f>HYPERLINK("#Оглавление!h13","&lt;&lt;&lt;&lt;&lt;")</f>
        <v>&lt;&lt;&lt;&lt;&lt;</v>
      </c>
      <c r="E151" s="637"/>
      <c r="F151" s="637"/>
      <c r="G151" s="637"/>
      <c r="H151" s="637"/>
      <c r="I151" s="637"/>
      <c r="J151" s="637"/>
      <c r="K151" s="637"/>
      <c r="L151" s="637"/>
      <c r="M151" s="637"/>
      <c r="N151" s="637"/>
      <c r="O151" s="637"/>
      <c r="P151" s="637"/>
      <c r="Q151" s="260"/>
    </row>
    <row r="152" spans="1:17" ht="48" thickBot="1" x14ac:dyDescent="0.3">
      <c r="A152" s="193">
        <v>43942</v>
      </c>
      <c r="B152" s="68"/>
      <c r="C152" s="387" t="s">
        <v>1436</v>
      </c>
      <c r="D152" s="182" t="s">
        <v>1351</v>
      </c>
      <c r="E152" s="390" t="s">
        <v>1435</v>
      </c>
      <c r="F152" s="499" t="s">
        <v>1511</v>
      </c>
      <c r="G152" s="499" t="s">
        <v>1557</v>
      </c>
      <c r="H152" s="720" t="s">
        <v>1558</v>
      </c>
      <c r="I152" s="499" t="s">
        <v>1559</v>
      </c>
      <c r="J152" s="720" t="s">
        <v>1446</v>
      </c>
      <c r="K152" s="499" t="s">
        <v>1560</v>
      </c>
      <c r="L152" s="499" t="s">
        <v>1561</v>
      </c>
      <c r="M152" s="125" t="str">
        <f>'Данные по ТП'!C155</f>
        <v>ТМ-630/10</v>
      </c>
      <c r="N152" s="126" t="s">
        <v>1352</v>
      </c>
      <c r="O152" s="125" t="s">
        <v>5</v>
      </c>
      <c r="P152" s="127" t="str">
        <f>'Данные по ТП'!F155</f>
        <v>Б/Н-3</v>
      </c>
      <c r="Q152" s="260"/>
    </row>
    <row r="153" spans="1:17" ht="19.5" customHeight="1" thickBot="1" x14ac:dyDescent="0.3">
      <c r="A153" s="794" t="s">
        <v>1610</v>
      </c>
      <c r="B153" s="887" t="s">
        <v>772</v>
      </c>
      <c r="C153" s="401">
        <v>1</v>
      </c>
      <c r="D153" s="173" t="s">
        <v>672</v>
      </c>
      <c r="E153" s="391"/>
      <c r="F153" s="686">
        <f>((O153*1.73*220*0.9)/1000)+((N153*1.73*220*0.9)/1000)+((M153*1.73*220*0.9)/1000)</f>
        <v>0</v>
      </c>
      <c r="G153" s="822">
        <v>224</v>
      </c>
      <c r="H153" s="822">
        <v>232</v>
      </c>
      <c r="I153" s="822">
        <v>228</v>
      </c>
      <c r="J153" s="822">
        <v>391</v>
      </c>
      <c r="K153" s="822">
        <v>394</v>
      </c>
      <c r="L153" s="822">
        <v>393</v>
      </c>
      <c r="M153" s="278">
        <v>0</v>
      </c>
      <c r="N153" s="214">
        <v>0</v>
      </c>
      <c r="O153" s="214">
        <v>0</v>
      </c>
      <c r="P153" s="214">
        <v>0</v>
      </c>
      <c r="Q153" s="260"/>
    </row>
    <row r="154" spans="1:17" ht="21" thickBot="1" x14ac:dyDescent="0.3">
      <c r="A154" s="800"/>
      <c r="B154" s="888"/>
      <c r="C154" s="401">
        <v>2</v>
      </c>
      <c r="D154" s="173" t="s">
        <v>673</v>
      </c>
      <c r="E154" s="391"/>
      <c r="F154" s="686">
        <f t="shared" ref="F154:F164" si="16">((O154*1.73*220*0.9)/1000)+((N154*1.73*220*0.9)/1000)+((M154*1.73*220*0.9)/1000)</f>
        <v>0</v>
      </c>
      <c r="G154" s="823"/>
      <c r="H154" s="823"/>
      <c r="I154" s="823"/>
      <c r="J154" s="823"/>
      <c r="K154" s="823"/>
      <c r="L154" s="823"/>
      <c r="M154" s="278">
        <v>0</v>
      </c>
      <c r="N154" s="214">
        <v>0</v>
      </c>
      <c r="O154" s="214">
        <v>0</v>
      </c>
      <c r="P154" s="214">
        <v>0</v>
      </c>
      <c r="Q154" s="260"/>
    </row>
    <row r="155" spans="1:17" ht="21" thickBot="1" x14ac:dyDescent="0.3">
      <c r="A155" s="800"/>
      <c r="B155" s="888"/>
      <c r="C155" s="401">
        <v>3</v>
      </c>
      <c r="D155" s="173" t="s">
        <v>674</v>
      </c>
      <c r="E155" s="391"/>
      <c r="F155" s="686">
        <f t="shared" si="16"/>
        <v>0</v>
      </c>
      <c r="G155" s="686"/>
      <c r="H155" s="686"/>
      <c r="I155" s="686"/>
      <c r="J155" s="686"/>
      <c r="K155" s="686"/>
      <c r="L155" s="686"/>
      <c r="M155" s="278"/>
      <c r="N155" s="214"/>
      <c r="O155" s="214"/>
      <c r="P155" s="214"/>
      <c r="Q155" s="260"/>
    </row>
    <row r="156" spans="1:17" ht="21" thickBot="1" x14ac:dyDescent="0.3">
      <c r="A156" s="800"/>
      <c r="B156" s="888"/>
      <c r="C156" s="401">
        <v>4</v>
      </c>
      <c r="D156" s="173" t="s">
        <v>675</v>
      </c>
      <c r="E156" s="391"/>
      <c r="F156" s="686">
        <f t="shared" si="16"/>
        <v>33.568920000000006</v>
      </c>
      <c r="G156" s="686"/>
      <c r="H156" s="686"/>
      <c r="I156" s="686"/>
      <c r="J156" s="686"/>
      <c r="K156" s="686"/>
      <c r="L156" s="686"/>
      <c r="M156" s="278">
        <v>32</v>
      </c>
      <c r="N156" s="214">
        <v>32</v>
      </c>
      <c r="O156" s="214">
        <v>34</v>
      </c>
      <c r="P156" s="214">
        <v>11</v>
      </c>
      <c r="Q156" s="260"/>
    </row>
    <row r="157" spans="1:17" ht="21" thickBot="1" x14ac:dyDescent="0.3">
      <c r="A157" s="800"/>
      <c r="B157" s="888"/>
      <c r="C157" s="401">
        <v>5</v>
      </c>
      <c r="D157" s="173" t="s">
        <v>676</v>
      </c>
      <c r="E157" s="391"/>
      <c r="F157" s="686">
        <f t="shared" si="16"/>
        <v>41.789880000000004</v>
      </c>
      <c r="G157" s="686"/>
      <c r="H157" s="686"/>
      <c r="I157" s="686"/>
      <c r="J157" s="686"/>
      <c r="K157" s="686"/>
      <c r="L157" s="686"/>
      <c r="M157" s="278">
        <v>32</v>
      </c>
      <c r="N157" s="214">
        <v>36</v>
      </c>
      <c r="O157" s="214">
        <v>54</v>
      </c>
      <c r="P157" s="214">
        <v>12</v>
      </c>
      <c r="Q157" s="260"/>
    </row>
    <row r="158" spans="1:17" ht="21" thickBot="1" x14ac:dyDescent="0.3">
      <c r="A158" s="800"/>
      <c r="B158" s="888"/>
      <c r="C158" s="401">
        <v>6</v>
      </c>
      <c r="D158" s="173" t="s">
        <v>677</v>
      </c>
      <c r="E158" s="391"/>
      <c r="F158" s="686">
        <f t="shared" si="16"/>
        <v>0</v>
      </c>
      <c r="G158" s="686"/>
      <c r="H158" s="686"/>
      <c r="I158" s="686"/>
      <c r="J158" s="686"/>
      <c r="K158" s="686"/>
      <c r="L158" s="686"/>
      <c r="M158" s="278">
        <v>0</v>
      </c>
      <c r="N158" s="214">
        <v>0</v>
      </c>
      <c r="O158" s="214">
        <v>0</v>
      </c>
      <c r="P158" s="214">
        <v>0</v>
      </c>
      <c r="Q158" s="260"/>
    </row>
    <row r="159" spans="1:17" ht="21" thickBot="1" x14ac:dyDescent="0.3">
      <c r="A159" s="800"/>
      <c r="B159" s="888"/>
      <c r="C159" s="401">
        <v>7</v>
      </c>
      <c r="D159" s="173" t="s">
        <v>678</v>
      </c>
      <c r="E159" s="391"/>
      <c r="F159" s="686">
        <f t="shared" si="16"/>
        <v>36.994320000000002</v>
      </c>
      <c r="G159" s="686"/>
      <c r="H159" s="686"/>
      <c r="I159" s="686"/>
      <c r="J159" s="686"/>
      <c r="K159" s="686"/>
      <c r="L159" s="686"/>
      <c r="M159" s="278">
        <v>38</v>
      </c>
      <c r="N159" s="214">
        <v>32</v>
      </c>
      <c r="O159" s="214">
        <v>38</v>
      </c>
      <c r="P159" s="214">
        <v>11</v>
      </c>
      <c r="Q159" s="260"/>
    </row>
    <row r="160" spans="1:17" ht="21" thickBot="1" x14ac:dyDescent="0.3">
      <c r="A160" s="800"/>
      <c r="B160" s="888"/>
      <c r="C160" s="401">
        <v>8</v>
      </c>
      <c r="D160" s="173" t="s">
        <v>679</v>
      </c>
      <c r="E160" s="391"/>
      <c r="F160" s="686">
        <f t="shared" si="16"/>
        <v>61.999740000000003</v>
      </c>
      <c r="G160" s="686"/>
      <c r="H160" s="686"/>
      <c r="I160" s="686"/>
      <c r="J160" s="686"/>
      <c r="K160" s="686"/>
      <c r="L160" s="686"/>
      <c r="M160" s="278">
        <v>90</v>
      </c>
      <c r="N160" s="214">
        <v>60</v>
      </c>
      <c r="O160" s="214">
        <v>31</v>
      </c>
      <c r="P160" s="214">
        <v>12</v>
      </c>
      <c r="Q160" s="260"/>
    </row>
    <row r="161" spans="1:17" ht="21" thickBot="1" x14ac:dyDescent="0.3">
      <c r="A161" s="800"/>
      <c r="B161" s="888"/>
      <c r="C161" s="401">
        <v>21</v>
      </c>
      <c r="D161" s="173" t="s">
        <v>680</v>
      </c>
      <c r="E161" s="391"/>
      <c r="F161" s="686">
        <f t="shared" si="16"/>
        <v>0</v>
      </c>
      <c r="G161" s="686"/>
      <c r="H161" s="686"/>
      <c r="I161" s="686"/>
      <c r="J161" s="686"/>
      <c r="K161" s="686"/>
      <c r="L161" s="686"/>
      <c r="M161" s="278">
        <v>0</v>
      </c>
      <c r="N161" s="214">
        <v>0</v>
      </c>
      <c r="O161" s="214">
        <v>0</v>
      </c>
      <c r="P161" s="214">
        <v>0</v>
      </c>
      <c r="Q161" s="260"/>
    </row>
    <row r="162" spans="1:17" ht="21" thickBot="1" x14ac:dyDescent="0.3">
      <c r="A162" s="800"/>
      <c r="B162" s="888"/>
      <c r="C162" s="401">
        <v>22</v>
      </c>
      <c r="D162" s="173" t="s">
        <v>681</v>
      </c>
      <c r="E162" s="391"/>
      <c r="F162" s="686">
        <f t="shared" si="16"/>
        <v>7.8784199999999993</v>
      </c>
      <c r="G162" s="686"/>
      <c r="H162" s="686"/>
      <c r="I162" s="686"/>
      <c r="J162" s="686"/>
      <c r="K162" s="686"/>
      <c r="L162" s="686"/>
      <c r="M162" s="278">
        <v>12</v>
      </c>
      <c r="N162" s="214">
        <v>4</v>
      </c>
      <c r="O162" s="214">
        <v>7</v>
      </c>
      <c r="P162" s="214">
        <v>5</v>
      </c>
      <c r="Q162" s="260"/>
    </row>
    <row r="163" spans="1:17" ht="21" thickBot="1" x14ac:dyDescent="0.3">
      <c r="A163" s="800"/>
      <c r="B163" s="888"/>
      <c r="C163" s="401">
        <v>23</v>
      </c>
      <c r="D163" s="173" t="s">
        <v>682</v>
      </c>
      <c r="E163" s="391"/>
      <c r="F163" s="686">
        <f t="shared" si="16"/>
        <v>7.1933399999999992</v>
      </c>
      <c r="G163" s="686"/>
      <c r="H163" s="686"/>
      <c r="I163" s="686"/>
      <c r="J163" s="686"/>
      <c r="K163" s="686"/>
      <c r="L163" s="686"/>
      <c r="M163" s="278"/>
      <c r="N163" s="214"/>
      <c r="O163" s="214">
        <v>21</v>
      </c>
      <c r="P163" s="214">
        <v>21</v>
      </c>
      <c r="Q163" s="260"/>
    </row>
    <row r="164" spans="1:17" ht="21" thickBot="1" x14ac:dyDescent="0.3">
      <c r="A164" s="800"/>
      <c r="B164" s="888"/>
      <c r="C164" s="401">
        <v>24</v>
      </c>
      <c r="D164" s="173" t="s">
        <v>683</v>
      </c>
      <c r="E164" s="391"/>
      <c r="F164" s="686">
        <f t="shared" si="16"/>
        <v>0</v>
      </c>
      <c r="G164" s="686"/>
      <c r="H164" s="686"/>
      <c r="I164" s="686"/>
      <c r="J164" s="686"/>
      <c r="K164" s="686"/>
      <c r="L164" s="686"/>
      <c r="M164" s="278">
        <v>0</v>
      </c>
      <c r="N164" s="214">
        <v>0</v>
      </c>
      <c r="O164" s="214">
        <v>0</v>
      </c>
      <c r="P164" s="214">
        <v>0</v>
      </c>
      <c r="Q164" s="260"/>
    </row>
    <row r="165" spans="1:17" ht="21" thickBot="1" x14ac:dyDescent="0.3">
      <c r="A165" s="800"/>
      <c r="B165" s="888"/>
      <c r="C165" s="401"/>
      <c r="D165" s="173"/>
      <c r="E165" s="391"/>
      <c r="F165" s="391"/>
      <c r="G165" s="391"/>
      <c r="H165" s="391"/>
      <c r="I165" s="391"/>
      <c r="J165" s="391"/>
      <c r="K165" s="391"/>
      <c r="L165" s="391"/>
      <c r="M165" s="278"/>
      <c r="N165" s="361"/>
      <c r="O165" s="361"/>
      <c r="P165" s="361"/>
      <c r="Q165" s="260"/>
    </row>
    <row r="166" spans="1:17" ht="21" thickBot="1" x14ac:dyDescent="0.3">
      <c r="A166" s="800"/>
      <c r="B166" s="888"/>
      <c r="C166" s="401"/>
      <c r="D166" s="173"/>
      <c r="E166" s="391"/>
      <c r="F166" s="391"/>
      <c r="G166" s="391"/>
      <c r="H166" s="391"/>
      <c r="I166" s="391"/>
      <c r="J166" s="391"/>
      <c r="K166" s="391"/>
      <c r="L166" s="391"/>
      <c r="M166" s="278"/>
      <c r="N166" s="361"/>
      <c r="O166" s="361"/>
      <c r="P166" s="361"/>
      <c r="Q166" s="260"/>
    </row>
    <row r="167" spans="1:17" ht="21" thickBot="1" x14ac:dyDescent="0.3">
      <c r="A167" s="800"/>
      <c r="B167" s="888"/>
      <c r="C167" s="401"/>
      <c r="D167" s="3" t="s">
        <v>1314</v>
      </c>
      <c r="E167" s="393"/>
      <c r="F167" s="393"/>
      <c r="G167" s="393"/>
      <c r="H167" s="393"/>
      <c r="I167" s="393"/>
      <c r="J167" s="393"/>
      <c r="K167" s="393"/>
      <c r="L167" s="393"/>
      <c r="M167" s="265">
        <f>SUM(M153:M164)</f>
        <v>204</v>
      </c>
      <c r="N167" s="70">
        <f>SUM(N153:N164)</f>
        <v>164</v>
      </c>
      <c r="O167" s="70">
        <f>SUM(O153:O164)</f>
        <v>185</v>
      </c>
      <c r="P167" s="70">
        <f>SUM(P153:P164)</f>
        <v>72</v>
      </c>
      <c r="Q167" s="260"/>
    </row>
    <row r="168" spans="1:17" ht="19.5" thickBot="1" x14ac:dyDescent="0.25">
      <c r="A168" s="800"/>
      <c r="B168" s="888"/>
      <c r="C168" s="401"/>
      <c r="D168" s="3" t="s">
        <v>1315</v>
      </c>
      <c r="E168" s="393"/>
      <c r="F168" s="393"/>
      <c r="G168" s="393"/>
      <c r="H168" s="393"/>
      <c r="I168" s="393"/>
      <c r="J168" s="393"/>
      <c r="K168" s="393"/>
      <c r="L168" s="393"/>
      <c r="M168" s="135">
        <f t="shared" ref="M168:O168" si="17">(M167*1.73*220*0.9)/1000</f>
        <v>69.878160000000008</v>
      </c>
      <c r="N168" s="135">
        <f t="shared" si="17"/>
        <v>56.176559999999995</v>
      </c>
      <c r="O168" s="135">
        <f t="shared" si="17"/>
        <v>63.369900000000001</v>
      </c>
      <c r="P168" s="136"/>
      <c r="Q168" s="168"/>
    </row>
    <row r="169" spans="1:17" ht="18.75" customHeight="1" thickBot="1" x14ac:dyDescent="0.3">
      <c r="A169" s="800"/>
      <c r="B169" s="888"/>
      <c r="C169" s="401"/>
      <c r="D169" s="3" t="s">
        <v>1316</v>
      </c>
      <c r="E169" s="394"/>
      <c r="F169" s="394"/>
      <c r="G169" s="394"/>
      <c r="H169" s="394"/>
      <c r="I169" s="394"/>
      <c r="J169" s="394"/>
      <c r="K169" s="394"/>
      <c r="L169" s="394"/>
      <c r="M169" s="788">
        <f>(M168+N168+O168)</f>
        <v>189.42462</v>
      </c>
      <c r="N169" s="789"/>
      <c r="O169" s="789"/>
      <c r="P169" s="790"/>
      <c r="Q169" s="260"/>
    </row>
    <row r="170" spans="1:17" ht="19.5" thickBot="1" x14ac:dyDescent="0.3">
      <c r="A170" s="800"/>
      <c r="B170" s="888"/>
      <c r="C170" s="455"/>
      <c r="D170" s="831"/>
      <c r="E170" s="831"/>
      <c r="F170" s="831"/>
      <c r="G170" s="831"/>
      <c r="H170" s="831"/>
      <c r="I170" s="831"/>
      <c r="J170" s="831"/>
      <c r="K170" s="831"/>
      <c r="L170" s="831"/>
      <c r="M170" s="831"/>
      <c r="N170" s="831"/>
      <c r="O170" s="831"/>
      <c r="P170" s="832"/>
      <c r="Q170" s="260"/>
    </row>
    <row r="171" spans="1:17" ht="48" thickBot="1" x14ac:dyDescent="0.3">
      <c r="A171" s="800"/>
      <c r="B171" s="888"/>
      <c r="C171" s="387" t="s">
        <v>1436</v>
      </c>
      <c r="D171" s="257" t="s">
        <v>1327</v>
      </c>
      <c r="E171" s="390" t="s">
        <v>1435</v>
      </c>
      <c r="F171" s="499" t="s">
        <v>1511</v>
      </c>
      <c r="G171" s="499" t="s">
        <v>1557</v>
      </c>
      <c r="H171" s="720" t="s">
        <v>1558</v>
      </c>
      <c r="I171" s="499" t="s">
        <v>1559</v>
      </c>
      <c r="J171" s="720" t="s">
        <v>1446</v>
      </c>
      <c r="K171" s="499" t="s">
        <v>1560</v>
      </c>
      <c r="L171" s="499" t="s">
        <v>1561</v>
      </c>
      <c r="M171" s="125" t="str">
        <f>'Данные по ТП'!C156</f>
        <v>ТМ-630/10</v>
      </c>
      <c r="N171" s="126" t="s">
        <v>1352</v>
      </c>
      <c r="O171" s="125" t="s">
        <v>5</v>
      </c>
      <c r="P171" s="127">
        <f>'Данные по ТП'!F156</f>
        <v>51385</v>
      </c>
      <c r="Q171" s="260"/>
    </row>
    <row r="172" spans="1:17" ht="21" thickBot="1" x14ac:dyDescent="0.3">
      <c r="A172" s="800"/>
      <c r="B172" s="888"/>
      <c r="C172" s="401">
        <v>10</v>
      </c>
      <c r="D172" s="173" t="s">
        <v>684</v>
      </c>
      <c r="E172" s="391"/>
      <c r="F172" s="686">
        <f>((O172*1.73*220*0.9)/1000)+((N172*1.73*220*0.9)/1000)+((M172*1.73*220*0.9)/1000)</f>
        <v>23.292719999999999</v>
      </c>
      <c r="G172" s="822">
        <v>227</v>
      </c>
      <c r="H172" s="822">
        <v>232</v>
      </c>
      <c r="I172" s="822">
        <v>232</v>
      </c>
      <c r="J172" s="822">
        <v>395</v>
      </c>
      <c r="K172" s="822">
        <v>397</v>
      </c>
      <c r="L172" s="822">
        <v>396</v>
      </c>
      <c r="M172" s="278">
        <v>16</v>
      </c>
      <c r="N172" s="214">
        <v>29</v>
      </c>
      <c r="O172" s="214">
        <v>23</v>
      </c>
      <c r="P172" s="214">
        <v>12</v>
      </c>
      <c r="Q172" s="260"/>
    </row>
    <row r="173" spans="1:17" ht="21" thickBot="1" x14ac:dyDescent="0.3">
      <c r="A173" s="800"/>
      <c r="B173" s="888"/>
      <c r="C173" s="401">
        <v>11</v>
      </c>
      <c r="D173" s="173" t="s">
        <v>685</v>
      </c>
      <c r="E173" s="391"/>
      <c r="F173" s="686">
        <f t="shared" ref="F173:F181" si="18">((O173*1.73*220*0.9)/1000)+((N173*1.73*220*0.9)/1000)+((M173*1.73*220*0.9)/1000)</f>
        <v>5.4806399999999993</v>
      </c>
      <c r="G173" s="823"/>
      <c r="H173" s="823"/>
      <c r="I173" s="823"/>
      <c r="J173" s="823"/>
      <c r="K173" s="823"/>
      <c r="L173" s="823"/>
      <c r="M173" s="278">
        <v>1</v>
      </c>
      <c r="N173" s="214">
        <v>12</v>
      </c>
      <c r="O173" s="214">
        <v>3</v>
      </c>
      <c r="P173" s="214">
        <v>9</v>
      </c>
      <c r="Q173" s="260"/>
    </row>
    <row r="174" spans="1:17" ht="21" thickBot="1" x14ac:dyDescent="0.3">
      <c r="A174" s="800"/>
      <c r="B174" s="888"/>
      <c r="C174" s="401">
        <v>12</v>
      </c>
      <c r="D174" s="173" t="s">
        <v>686</v>
      </c>
      <c r="E174" s="391"/>
      <c r="F174" s="686">
        <f t="shared" si="18"/>
        <v>0</v>
      </c>
      <c r="G174" s="686"/>
      <c r="H174" s="686"/>
      <c r="I174" s="686"/>
      <c r="J174" s="686"/>
      <c r="K174" s="686"/>
      <c r="L174" s="686"/>
      <c r="M174" s="278">
        <v>0</v>
      </c>
      <c r="N174" s="214">
        <v>0</v>
      </c>
      <c r="O174" s="214">
        <v>0</v>
      </c>
      <c r="P174" s="214">
        <v>0</v>
      </c>
      <c r="Q174" s="260"/>
    </row>
    <row r="175" spans="1:17" ht="21" thickBot="1" x14ac:dyDescent="0.3">
      <c r="A175" s="800"/>
      <c r="B175" s="888"/>
      <c r="C175" s="401">
        <v>13</v>
      </c>
      <c r="D175" s="173" t="s">
        <v>687</v>
      </c>
      <c r="E175" s="391"/>
      <c r="F175" s="686">
        <f t="shared" si="18"/>
        <v>0</v>
      </c>
      <c r="G175" s="686"/>
      <c r="H175" s="686"/>
      <c r="I175" s="686"/>
      <c r="J175" s="686"/>
      <c r="K175" s="686"/>
      <c r="L175" s="686"/>
      <c r="M175" s="278">
        <v>0</v>
      </c>
      <c r="N175" s="214">
        <v>0</v>
      </c>
      <c r="O175" s="214">
        <v>0</v>
      </c>
      <c r="P175" s="214">
        <v>0</v>
      </c>
      <c r="Q175" s="260"/>
    </row>
    <row r="176" spans="1:17" ht="21" thickBot="1" x14ac:dyDescent="0.3">
      <c r="A176" s="800"/>
      <c r="B176" s="888"/>
      <c r="C176" s="401">
        <v>14</v>
      </c>
      <c r="D176" s="173" t="s">
        <v>688</v>
      </c>
      <c r="E176" s="391"/>
      <c r="F176" s="686">
        <f t="shared" si="18"/>
        <v>44.187660000000001</v>
      </c>
      <c r="G176" s="686"/>
      <c r="H176" s="686"/>
      <c r="I176" s="686"/>
      <c r="J176" s="686"/>
      <c r="K176" s="686"/>
      <c r="L176" s="686"/>
      <c r="M176" s="278">
        <v>51</v>
      </c>
      <c r="N176" s="214">
        <v>52</v>
      </c>
      <c r="O176" s="214">
        <v>26</v>
      </c>
      <c r="P176" s="214">
        <v>19</v>
      </c>
      <c r="Q176" s="260"/>
    </row>
    <row r="177" spans="1:17" ht="21" thickBot="1" x14ac:dyDescent="0.3">
      <c r="A177" s="800"/>
      <c r="B177" s="888"/>
      <c r="C177" s="401">
        <v>15</v>
      </c>
      <c r="D177" s="173" t="s">
        <v>689</v>
      </c>
      <c r="E177" s="391"/>
      <c r="F177" s="686">
        <f t="shared" si="18"/>
        <v>0</v>
      </c>
      <c r="G177" s="686"/>
      <c r="H177" s="686"/>
      <c r="I177" s="686"/>
      <c r="J177" s="686"/>
      <c r="K177" s="686"/>
      <c r="L177" s="686"/>
      <c r="M177" s="278">
        <v>0</v>
      </c>
      <c r="N177" s="214">
        <v>0</v>
      </c>
      <c r="O177" s="214">
        <v>0</v>
      </c>
      <c r="P177" s="214">
        <v>0</v>
      </c>
      <c r="Q177" s="260"/>
    </row>
    <row r="178" spans="1:17" ht="21" thickBot="1" x14ac:dyDescent="0.3">
      <c r="A178" s="800"/>
      <c r="B178" s="888"/>
      <c r="C178" s="401">
        <v>16</v>
      </c>
      <c r="D178" s="173" t="s">
        <v>690</v>
      </c>
      <c r="E178" s="391"/>
      <c r="F178" s="686">
        <f t="shared" si="18"/>
        <v>0</v>
      </c>
      <c r="G178" s="686"/>
      <c r="H178" s="686"/>
      <c r="I178" s="686"/>
      <c r="J178" s="686"/>
      <c r="K178" s="686"/>
      <c r="L178" s="686"/>
      <c r="M178" s="278">
        <v>0</v>
      </c>
      <c r="N178" s="214">
        <v>0</v>
      </c>
      <c r="O178" s="214">
        <v>0</v>
      </c>
      <c r="P178" s="214">
        <v>0</v>
      </c>
      <c r="Q178" s="260"/>
    </row>
    <row r="179" spans="1:17" ht="19.5" customHeight="1" thickBot="1" x14ac:dyDescent="0.3">
      <c r="A179" s="800"/>
      <c r="B179" s="888"/>
      <c r="C179" s="401">
        <v>17</v>
      </c>
      <c r="D179" s="173" t="s">
        <v>691</v>
      </c>
      <c r="E179" s="391"/>
      <c r="F179" s="686">
        <f t="shared" si="18"/>
        <v>17.812080000000002</v>
      </c>
      <c r="G179" s="686"/>
      <c r="H179" s="686"/>
      <c r="I179" s="686"/>
      <c r="J179" s="686"/>
      <c r="K179" s="686"/>
      <c r="L179" s="686"/>
      <c r="M179" s="278">
        <v>21</v>
      </c>
      <c r="N179" s="214">
        <v>11</v>
      </c>
      <c r="O179" s="214">
        <v>20</v>
      </c>
      <c r="P179" s="214">
        <v>7</v>
      </c>
      <c r="Q179" s="260"/>
    </row>
    <row r="180" spans="1:17" ht="21" thickBot="1" x14ac:dyDescent="0.3">
      <c r="A180" s="800"/>
      <c r="B180" s="888"/>
      <c r="C180" s="401">
        <v>18</v>
      </c>
      <c r="D180" s="173" t="s">
        <v>692</v>
      </c>
      <c r="E180" s="391"/>
      <c r="F180" s="686">
        <f t="shared" si="18"/>
        <v>2.05524</v>
      </c>
      <c r="G180" s="686"/>
      <c r="H180" s="686"/>
      <c r="I180" s="686"/>
      <c r="J180" s="686"/>
      <c r="K180" s="686"/>
      <c r="L180" s="686"/>
      <c r="M180" s="278">
        <v>0</v>
      </c>
      <c r="N180" s="214">
        <v>3</v>
      </c>
      <c r="O180" s="214">
        <v>3</v>
      </c>
      <c r="P180" s="214">
        <v>3</v>
      </c>
      <c r="Q180" s="260"/>
    </row>
    <row r="181" spans="1:17" ht="21" thickBot="1" x14ac:dyDescent="0.3">
      <c r="A181" s="800"/>
      <c r="B181" s="888"/>
      <c r="C181" s="401">
        <v>20</v>
      </c>
      <c r="D181" s="173" t="s">
        <v>693</v>
      </c>
      <c r="E181" s="391"/>
      <c r="F181" s="686">
        <f t="shared" si="18"/>
        <v>17.469539999999999</v>
      </c>
      <c r="G181" s="686"/>
      <c r="H181" s="686"/>
      <c r="I181" s="686"/>
      <c r="J181" s="686"/>
      <c r="K181" s="686"/>
      <c r="L181" s="686"/>
      <c r="M181" s="278">
        <v>19</v>
      </c>
      <c r="N181" s="214">
        <v>21</v>
      </c>
      <c r="O181" s="214">
        <v>11</v>
      </c>
      <c r="P181" s="214">
        <v>9</v>
      </c>
      <c r="Q181" s="260"/>
    </row>
    <row r="182" spans="1:17" ht="21" thickBot="1" x14ac:dyDescent="0.3">
      <c r="A182" s="800"/>
      <c r="B182" s="888"/>
      <c r="C182" s="401"/>
      <c r="D182" s="173"/>
      <c r="E182" s="391"/>
      <c r="F182" s="391"/>
      <c r="G182" s="391"/>
      <c r="H182" s="391"/>
      <c r="I182" s="391"/>
      <c r="J182" s="391"/>
      <c r="K182" s="391"/>
      <c r="L182" s="391"/>
      <c r="M182" s="278"/>
      <c r="N182" s="361"/>
      <c r="O182" s="361"/>
      <c r="P182" s="361"/>
      <c r="Q182" s="260"/>
    </row>
    <row r="183" spans="1:17" ht="21" thickBot="1" x14ac:dyDescent="0.3">
      <c r="A183" s="800"/>
      <c r="B183" s="888"/>
      <c r="C183" s="401"/>
      <c r="D183" s="173"/>
      <c r="E183" s="391"/>
      <c r="F183" s="391"/>
      <c r="G183" s="391"/>
      <c r="H183" s="391"/>
      <c r="I183" s="391"/>
      <c r="J183" s="391"/>
      <c r="K183" s="391"/>
      <c r="L183" s="391"/>
      <c r="M183" s="278"/>
      <c r="N183" s="361"/>
      <c r="O183" s="361"/>
      <c r="P183" s="361"/>
      <c r="Q183" s="260"/>
    </row>
    <row r="184" spans="1:17" ht="21" thickBot="1" x14ac:dyDescent="0.3">
      <c r="A184" s="800"/>
      <c r="B184" s="888"/>
      <c r="C184" s="401"/>
      <c r="D184" s="3" t="s">
        <v>1313</v>
      </c>
      <c r="E184" s="393"/>
      <c r="F184" s="393"/>
      <c r="G184" s="393"/>
      <c r="H184" s="393"/>
      <c r="I184" s="393"/>
      <c r="J184" s="393"/>
      <c r="K184" s="393"/>
      <c r="L184" s="393"/>
      <c r="M184" s="265">
        <f>SUM(M172:M181)</f>
        <v>108</v>
      </c>
      <c r="N184" s="70">
        <f>SUM(N172:N181)</f>
        <v>128</v>
      </c>
      <c r="O184" s="70">
        <f>SUM(O172:O181)</f>
        <v>86</v>
      </c>
      <c r="P184" s="70">
        <f>SUM(P172:P181)</f>
        <v>59</v>
      </c>
      <c r="Q184" s="260"/>
    </row>
    <row r="185" spans="1:17" ht="19.5" thickBot="1" x14ac:dyDescent="0.25">
      <c r="A185" s="800"/>
      <c r="B185" s="888"/>
      <c r="C185" s="401"/>
      <c r="D185" s="3" t="s">
        <v>1315</v>
      </c>
      <c r="E185" s="393"/>
      <c r="F185" s="393"/>
      <c r="G185" s="393"/>
      <c r="H185" s="393"/>
      <c r="I185" s="393"/>
      <c r="J185" s="393"/>
      <c r="K185" s="393"/>
      <c r="L185" s="393"/>
      <c r="M185" s="135">
        <f t="shared" ref="M185:O185" si="19">(M184*1.73*220*0.9)/1000</f>
        <v>36.994320000000009</v>
      </c>
      <c r="N185" s="135">
        <f t="shared" si="19"/>
        <v>43.845120000000001</v>
      </c>
      <c r="O185" s="135">
        <f t="shared" si="19"/>
        <v>29.45844</v>
      </c>
      <c r="P185" s="136"/>
      <c r="Q185" s="168"/>
    </row>
    <row r="186" spans="1:17" ht="18.75" customHeight="1" thickBot="1" x14ac:dyDescent="0.3">
      <c r="A186" s="800"/>
      <c r="B186" s="888"/>
      <c r="C186" s="401"/>
      <c r="D186" s="3" t="s">
        <v>1317</v>
      </c>
      <c r="E186" s="394"/>
      <c r="F186" s="394"/>
      <c r="G186" s="394"/>
      <c r="H186" s="394"/>
      <c r="I186" s="394"/>
      <c r="J186" s="394"/>
      <c r="K186" s="394"/>
      <c r="L186" s="394"/>
      <c r="M186" s="788">
        <f>(M185+N185+O185)</f>
        <v>110.29788000000001</v>
      </c>
      <c r="N186" s="789"/>
      <c r="O186" s="789"/>
      <c r="P186" s="790"/>
      <c r="Q186" s="260"/>
    </row>
    <row r="187" spans="1:17" ht="21" thickBot="1" x14ac:dyDescent="0.3">
      <c r="A187" s="801"/>
      <c r="B187" s="889"/>
      <c r="C187" s="405"/>
      <c r="D187" s="13" t="s">
        <v>59</v>
      </c>
      <c r="E187" s="407"/>
      <c r="F187" s="407"/>
      <c r="G187" s="407"/>
      <c r="H187" s="407"/>
      <c r="I187" s="407"/>
      <c r="J187" s="407"/>
      <c r="K187" s="407"/>
      <c r="L187" s="407"/>
      <c r="M187" s="267">
        <f>M184+M167</f>
        <v>312</v>
      </c>
      <c r="N187" s="67">
        <f>N184+N167</f>
        <v>292</v>
      </c>
      <c r="O187" s="67">
        <f>O184+O167</f>
        <v>271</v>
      </c>
      <c r="P187" s="67">
        <f>P184+P167</f>
        <v>131</v>
      </c>
      <c r="Q187" s="260"/>
    </row>
    <row r="188" spans="1:17" ht="39.75" customHeight="1" thickBot="1" x14ac:dyDescent="0.3">
      <c r="A188" s="683"/>
      <c r="B188" s="683"/>
      <c r="C188" s="683"/>
      <c r="D188" s="629" t="str">
        <f>HYPERLINK("#Оглавление!h13","&lt;&lt;&lt;&lt;&lt;")</f>
        <v>&lt;&lt;&lt;&lt;&lt;</v>
      </c>
      <c r="E188" s="683"/>
      <c r="F188" s="683"/>
      <c r="G188" s="683"/>
      <c r="H188" s="683"/>
      <c r="I188" s="683"/>
      <c r="J188" s="683"/>
      <c r="K188" s="683"/>
      <c r="L188" s="683"/>
      <c r="M188" s="683"/>
      <c r="N188" s="683"/>
      <c r="O188" s="683"/>
      <c r="P188" s="683"/>
      <c r="Q188" s="260"/>
    </row>
    <row r="189" spans="1:17" ht="48" thickBot="1" x14ac:dyDescent="0.3">
      <c r="A189" s="740">
        <v>43942</v>
      </c>
      <c r="B189" s="253"/>
      <c r="C189" s="387" t="s">
        <v>1436</v>
      </c>
      <c r="D189" s="254" t="s">
        <v>1351</v>
      </c>
      <c r="E189" s="390" t="s">
        <v>1435</v>
      </c>
      <c r="F189" s="499" t="s">
        <v>1511</v>
      </c>
      <c r="G189" s="499" t="s">
        <v>1557</v>
      </c>
      <c r="H189" s="720" t="s">
        <v>1558</v>
      </c>
      <c r="I189" s="499" t="s">
        <v>1559</v>
      </c>
      <c r="J189" s="720" t="s">
        <v>1446</v>
      </c>
      <c r="K189" s="499" t="s">
        <v>1560</v>
      </c>
      <c r="L189" s="499" t="s">
        <v>1561</v>
      </c>
      <c r="M189" s="256" t="str">
        <f>'Данные по ТП'!C157</f>
        <v>ТМ-250/10</v>
      </c>
      <c r="N189" s="255" t="s">
        <v>1352</v>
      </c>
      <c r="O189" s="256" t="s">
        <v>5</v>
      </c>
      <c r="P189" s="256">
        <f>'Данные по ТП'!F157</f>
        <v>8070</v>
      </c>
      <c r="Q189" s="260"/>
    </row>
    <row r="190" spans="1:17" ht="19.5" customHeight="1" thickBot="1" x14ac:dyDescent="0.3">
      <c r="A190" s="794" t="s">
        <v>1610</v>
      </c>
      <c r="B190" s="887" t="s">
        <v>773</v>
      </c>
      <c r="C190" s="401">
        <v>1</v>
      </c>
      <c r="D190" s="173" t="s">
        <v>694</v>
      </c>
      <c r="E190" s="391"/>
      <c r="F190" s="686">
        <f>((O190*1.73*220*0.9)/1000)+((N190*1.73*220*0.9)/1000)+((M190*1.73*220*0.9)/1000)</f>
        <v>34.596539999999997</v>
      </c>
      <c r="G190" s="822"/>
      <c r="H190" s="822"/>
      <c r="I190" s="822"/>
      <c r="J190" s="822"/>
      <c r="K190" s="822"/>
      <c r="L190" s="822"/>
      <c r="M190" s="278">
        <v>31</v>
      </c>
      <c r="N190" s="214">
        <v>35</v>
      </c>
      <c r="O190" s="214">
        <v>35</v>
      </c>
      <c r="P190" s="214">
        <v>4</v>
      </c>
      <c r="Q190" s="260"/>
    </row>
    <row r="191" spans="1:17" ht="21" thickBot="1" x14ac:dyDescent="0.3">
      <c r="A191" s="800"/>
      <c r="B191" s="888"/>
      <c r="C191" s="401">
        <v>2</v>
      </c>
      <c r="D191" s="173" t="s">
        <v>695</v>
      </c>
      <c r="E191" s="391"/>
      <c r="F191" s="686">
        <f t="shared" ref="F191:F196" si="20">((O191*1.73*220*0.9)/1000)+((N191*1.73*220*0.9)/1000)+((M191*1.73*220*0.9)/1000)</f>
        <v>20.552399999999999</v>
      </c>
      <c r="G191" s="823"/>
      <c r="H191" s="823"/>
      <c r="I191" s="823"/>
      <c r="J191" s="823"/>
      <c r="K191" s="823"/>
      <c r="L191" s="823"/>
      <c r="M191" s="278">
        <v>13</v>
      </c>
      <c r="N191" s="214">
        <v>18</v>
      </c>
      <c r="O191" s="214">
        <v>29</v>
      </c>
      <c r="P191" s="214">
        <v>12</v>
      </c>
      <c r="Q191" s="260"/>
    </row>
    <row r="192" spans="1:17" ht="21" thickBot="1" x14ac:dyDescent="0.3">
      <c r="A192" s="800"/>
      <c r="B192" s="888"/>
      <c r="C192" s="401">
        <v>3</v>
      </c>
      <c r="D192" s="173"/>
      <c r="E192" s="391"/>
      <c r="F192" s="686">
        <f t="shared" si="20"/>
        <v>0</v>
      </c>
      <c r="G192" s="686"/>
      <c r="H192" s="686"/>
      <c r="I192" s="686"/>
      <c r="J192" s="686"/>
      <c r="K192" s="686"/>
      <c r="L192" s="686"/>
      <c r="M192" s="278"/>
      <c r="N192" s="214"/>
      <c r="O192" s="214"/>
      <c r="P192" s="214"/>
      <c r="Q192" s="260"/>
    </row>
    <row r="193" spans="1:17" ht="21" thickBot="1" x14ac:dyDescent="0.3">
      <c r="A193" s="800"/>
      <c r="B193" s="888"/>
      <c r="C193" s="401">
        <v>4</v>
      </c>
      <c r="D193" s="173" t="s">
        <v>1066</v>
      </c>
      <c r="E193" s="391"/>
      <c r="F193" s="686">
        <f t="shared" si="20"/>
        <v>0</v>
      </c>
      <c r="G193" s="686"/>
      <c r="H193" s="686"/>
      <c r="I193" s="686"/>
      <c r="J193" s="686"/>
      <c r="K193" s="686"/>
      <c r="L193" s="686"/>
      <c r="M193" s="278">
        <v>0</v>
      </c>
      <c r="N193" s="214">
        <v>0</v>
      </c>
      <c r="O193" s="214">
        <v>0</v>
      </c>
      <c r="P193" s="214">
        <v>0</v>
      </c>
      <c r="Q193" s="260"/>
    </row>
    <row r="194" spans="1:17" ht="21" thickBot="1" x14ac:dyDescent="0.3">
      <c r="A194" s="800"/>
      <c r="B194" s="888"/>
      <c r="C194" s="401">
        <v>14</v>
      </c>
      <c r="D194" s="173" t="s">
        <v>1062</v>
      </c>
      <c r="E194" s="391"/>
      <c r="F194" s="686">
        <f t="shared" si="20"/>
        <v>0</v>
      </c>
      <c r="G194" s="686"/>
      <c r="H194" s="686"/>
      <c r="I194" s="686"/>
      <c r="J194" s="686"/>
      <c r="K194" s="686"/>
      <c r="L194" s="686"/>
      <c r="M194" s="278"/>
      <c r="N194" s="214"/>
      <c r="O194" s="214"/>
      <c r="P194" s="214"/>
      <c r="Q194" s="260"/>
    </row>
    <row r="195" spans="1:17" ht="21" thickBot="1" x14ac:dyDescent="0.3">
      <c r="A195" s="800"/>
      <c r="B195" s="888"/>
      <c r="C195" s="401"/>
      <c r="D195" s="173"/>
      <c r="E195" s="391"/>
      <c r="F195" s="686">
        <f t="shared" si="20"/>
        <v>0</v>
      </c>
      <c r="G195" s="686"/>
      <c r="H195" s="686"/>
      <c r="I195" s="686"/>
      <c r="J195" s="686"/>
      <c r="K195" s="686"/>
      <c r="L195" s="686"/>
      <c r="M195" s="278"/>
      <c r="N195" s="361"/>
      <c r="O195" s="361"/>
      <c r="P195" s="361"/>
      <c r="Q195" s="260"/>
    </row>
    <row r="196" spans="1:17" ht="21" thickBot="1" x14ac:dyDescent="0.3">
      <c r="A196" s="800"/>
      <c r="B196" s="888"/>
      <c r="C196" s="401"/>
      <c r="D196" s="173"/>
      <c r="E196" s="391"/>
      <c r="F196" s="686">
        <f t="shared" si="20"/>
        <v>0</v>
      </c>
      <c r="G196" s="686"/>
      <c r="H196" s="686"/>
      <c r="I196" s="686"/>
      <c r="J196" s="686"/>
      <c r="K196" s="686"/>
      <c r="L196" s="686"/>
      <c r="M196" s="278"/>
      <c r="N196" s="361"/>
      <c r="O196" s="361"/>
      <c r="P196" s="361"/>
      <c r="Q196" s="260"/>
    </row>
    <row r="197" spans="1:17" ht="21" thickBot="1" x14ac:dyDescent="0.3">
      <c r="A197" s="800"/>
      <c r="B197" s="888"/>
      <c r="C197" s="401"/>
      <c r="D197" s="3" t="s">
        <v>1314</v>
      </c>
      <c r="E197" s="393"/>
      <c r="F197" s="686"/>
      <c r="G197" s="686"/>
      <c r="H197" s="686"/>
      <c r="I197" s="686"/>
      <c r="J197" s="686"/>
      <c r="K197" s="686"/>
      <c r="L197" s="686"/>
      <c r="M197" s="265">
        <f>SUM(M190:M194)</f>
        <v>44</v>
      </c>
      <c r="N197" s="70">
        <f>SUM(N190:N194)</f>
        <v>53</v>
      </c>
      <c r="O197" s="70">
        <f>SUM(O190:O194)</f>
        <v>64</v>
      </c>
      <c r="P197" s="70">
        <f>SUM(P190:P194)</f>
        <v>16</v>
      </c>
      <c r="Q197" s="260"/>
    </row>
    <row r="198" spans="1:17" ht="19.5" thickBot="1" x14ac:dyDescent="0.25">
      <c r="A198" s="800"/>
      <c r="B198" s="888"/>
      <c r="C198" s="401"/>
      <c r="D198" s="3" t="s">
        <v>1315</v>
      </c>
      <c r="E198" s="393"/>
      <c r="F198" s="686"/>
      <c r="G198" s="686"/>
      <c r="H198" s="686"/>
      <c r="I198" s="686"/>
      <c r="J198" s="686"/>
      <c r="K198" s="686"/>
      <c r="L198" s="686"/>
      <c r="M198" s="135">
        <f t="shared" ref="M198:O198" si="21">(M197*1.73*220*0.9)/1000</f>
        <v>15.071760000000001</v>
      </c>
      <c r="N198" s="135">
        <f t="shared" si="21"/>
        <v>18.154619999999998</v>
      </c>
      <c r="O198" s="135">
        <f t="shared" si="21"/>
        <v>21.922560000000001</v>
      </c>
      <c r="P198" s="136"/>
      <c r="Q198" s="168"/>
    </row>
    <row r="199" spans="1:17" ht="18.75" customHeight="1" thickBot="1" x14ac:dyDescent="0.3">
      <c r="A199" s="800"/>
      <c r="B199" s="888"/>
      <c r="C199" s="401"/>
      <c r="D199" s="3" t="s">
        <v>1316</v>
      </c>
      <c r="E199" s="394"/>
      <c r="F199" s="686"/>
      <c r="G199" s="723"/>
      <c r="H199" s="723"/>
      <c r="I199" s="723"/>
      <c r="J199" s="723"/>
      <c r="K199" s="723"/>
      <c r="L199" s="723"/>
      <c r="M199" s="788">
        <f>(M198+N198+O198)</f>
        <v>55.148939999999996</v>
      </c>
      <c r="N199" s="789"/>
      <c r="O199" s="789"/>
      <c r="P199" s="790"/>
      <c r="Q199" s="260"/>
    </row>
    <row r="200" spans="1:17" ht="19.5" thickBot="1" x14ac:dyDescent="0.3">
      <c r="A200" s="800"/>
      <c r="B200" s="888"/>
      <c r="C200" s="455"/>
      <c r="D200" s="831"/>
      <c r="E200" s="831"/>
      <c r="F200" s="831"/>
      <c r="G200" s="831"/>
      <c r="H200" s="831"/>
      <c r="I200" s="831"/>
      <c r="J200" s="831"/>
      <c r="K200" s="831"/>
      <c r="L200" s="831"/>
      <c r="M200" s="831"/>
      <c r="N200" s="831"/>
      <c r="O200" s="831"/>
      <c r="P200" s="832"/>
      <c r="Q200" s="260"/>
    </row>
    <row r="201" spans="1:17" ht="48" thickBot="1" x14ac:dyDescent="0.3">
      <c r="A201" s="800"/>
      <c r="B201" s="888"/>
      <c r="C201" s="387" t="s">
        <v>1436</v>
      </c>
      <c r="D201" s="257" t="s">
        <v>1351</v>
      </c>
      <c r="E201" s="390" t="s">
        <v>1435</v>
      </c>
      <c r="F201" s="499" t="s">
        <v>1511</v>
      </c>
      <c r="G201" s="499" t="s">
        <v>1557</v>
      </c>
      <c r="H201" s="720" t="s">
        <v>1558</v>
      </c>
      <c r="I201" s="499" t="s">
        <v>1559</v>
      </c>
      <c r="J201" s="720" t="s">
        <v>1446</v>
      </c>
      <c r="K201" s="499" t="s">
        <v>1560</v>
      </c>
      <c r="L201" s="499" t="s">
        <v>1561</v>
      </c>
      <c r="M201" s="125" t="str">
        <f>'Данные по ТП'!C158</f>
        <v>ТМ-400/10</v>
      </c>
      <c r="N201" s="126" t="s">
        <v>1352</v>
      </c>
      <c r="O201" s="125" t="s">
        <v>5</v>
      </c>
      <c r="P201" s="127">
        <f>'Данные по ТП'!F158</f>
        <v>4353</v>
      </c>
      <c r="Q201" s="260"/>
    </row>
    <row r="202" spans="1:17" ht="21" thickBot="1" x14ac:dyDescent="0.3">
      <c r="A202" s="800"/>
      <c r="B202" s="888"/>
      <c r="C202" s="401">
        <v>6</v>
      </c>
      <c r="D202" s="173" t="s">
        <v>1067</v>
      </c>
      <c r="E202" s="391"/>
      <c r="F202" s="686">
        <f>((O202*1.73*220*0.9)/1000)+((N202*1.73*220*0.9)/1000)+((M202*1.73*220*0.9)/1000)</f>
        <v>28.77336</v>
      </c>
      <c r="G202" s="822">
        <v>240</v>
      </c>
      <c r="H202" s="822">
        <v>240</v>
      </c>
      <c r="I202" s="822">
        <v>238</v>
      </c>
      <c r="J202" s="822">
        <v>413</v>
      </c>
      <c r="K202" s="822">
        <v>414</v>
      </c>
      <c r="L202" s="822">
        <v>413</v>
      </c>
      <c r="M202" s="278">
        <v>19</v>
      </c>
      <c r="N202" s="214">
        <v>37</v>
      </c>
      <c r="O202" s="214">
        <v>28</v>
      </c>
      <c r="P202" s="214">
        <v>9</v>
      </c>
      <c r="Q202" s="260"/>
    </row>
    <row r="203" spans="1:17" ht="19.5" customHeight="1" thickBot="1" x14ac:dyDescent="0.3">
      <c r="A203" s="800"/>
      <c r="B203" s="888"/>
      <c r="C203" s="401">
        <v>7</v>
      </c>
      <c r="D203" s="173" t="s">
        <v>696</v>
      </c>
      <c r="E203" s="391"/>
      <c r="F203" s="686">
        <f t="shared" ref="F203:F206" si="22">((O203*1.73*220*0.9)/1000)+((N203*1.73*220*0.9)/1000)+((M203*1.73*220*0.9)/1000)</f>
        <v>0</v>
      </c>
      <c r="G203" s="823"/>
      <c r="H203" s="823"/>
      <c r="I203" s="823"/>
      <c r="J203" s="823"/>
      <c r="K203" s="823"/>
      <c r="L203" s="823"/>
      <c r="M203" s="278">
        <v>0</v>
      </c>
      <c r="N203" s="214">
        <v>0</v>
      </c>
      <c r="O203" s="214">
        <v>0</v>
      </c>
      <c r="P203" s="214">
        <v>0</v>
      </c>
      <c r="Q203" s="260"/>
    </row>
    <row r="204" spans="1:17" ht="21" thickBot="1" x14ac:dyDescent="0.3">
      <c r="A204" s="800"/>
      <c r="B204" s="888"/>
      <c r="C204" s="401">
        <v>8</v>
      </c>
      <c r="D204" s="173" t="s">
        <v>697</v>
      </c>
      <c r="E204" s="391"/>
      <c r="F204" s="686">
        <f t="shared" si="22"/>
        <v>0</v>
      </c>
      <c r="G204" s="686"/>
      <c r="H204" s="686"/>
      <c r="I204" s="686"/>
      <c r="J204" s="686"/>
      <c r="K204" s="686"/>
      <c r="L204" s="686"/>
      <c r="M204" s="278">
        <v>0</v>
      </c>
      <c r="N204" s="214">
        <v>0</v>
      </c>
      <c r="O204" s="214">
        <v>0</v>
      </c>
      <c r="P204" s="214">
        <v>0</v>
      </c>
      <c r="Q204" s="260"/>
    </row>
    <row r="205" spans="1:17" ht="21" thickBot="1" x14ac:dyDescent="0.3">
      <c r="A205" s="800"/>
      <c r="B205" s="888"/>
      <c r="C205" s="401"/>
      <c r="D205" s="243"/>
      <c r="E205" s="415"/>
      <c r="F205" s="686">
        <f t="shared" si="22"/>
        <v>0</v>
      </c>
      <c r="G205" s="686"/>
      <c r="H205" s="686"/>
      <c r="I205" s="686"/>
      <c r="J205" s="686"/>
      <c r="K205" s="686"/>
      <c r="L205" s="686"/>
      <c r="M205" s="280"/>
      <c r="N205" s="242"/>
      <c r="O205" s="242"/>
      <c r="P205" s="242"/>
      <c r="Q205" s="260"/>
    </row>
    <row r="206" spans="1:17" ht="21" thickBot="1" x14ac:dyDescent="0.3">
      <c r="A206" s="800"/>
      <c r="B206" s="888"/>
      <c r="C206" s="401"/>
      <c r="D206" s="243"/>
      <c r="E206" s="415"/>
      <c r="F206" s="686">
        <f t="shared" si="22"/>
        <v>0</v>
      </c>
      <c r="G206" s="686"/>
      <c r="H206" s="686"/>
      <c r="I206" s="686"/>
      <c r="J206" s="686"/>
      <c r="K206" s="686"/>
      <c r="L206" s="686"/>
      <c r="M206" s="280"/>
      <c r="N206" s="242"/>
      <c r="O206" s="242"/>
      <c r="P206" s="242"/>
      <c r="Q206" s="260"/>
    </row>
    <row r="207" spans="1:17" ht="21" thickBot="1" x14ac:dyDescent="0.3">
      <c r="A207" s="800"/>
      <c r="B207" s="888"/>
      <c r="C207" s="401"/>
      <c r="D207" s="3" t="s">
        <v>1313</v>
      </c>
      <c r="E207" s="393"/>
      <c r="F207" s="686"/>
      <c r="G207" s="686"/>
      <c r="H207" s="686"/>
      <c r="I207" s="686"/>
      <c r="J207" s="686"/>
      <c r="K207" s="686"/>
      <c r="L207" s="686"/>
      <c r="M207" s="265">
        <f>SUM(M202:M205)</f>
        <v>19</v>
      </c>
      <c r="N207" s="70">
        <f>SUM(N202:N205)</f>
        <v>37</v>
      </c>
      <c r="O207" s="70">
        <f>SUM(O202:O205)</f>
        <v>28</v>
      </c>
      <c r="P207" s="70">
        <f>SUM(P202:P205)</f>
        <v>9</v>
      </c>
      <c r="Q207" s="260"/>
    </row>
    <row r="208" spans="1:17" ht="19.5" thickBot="1" x14ac:dyDescent="0.25">
      <c r="A208" s="800"/>
      <c r="B208" s="888"/>
      <c r="C208" s="401"/>
      <c r="D208" s="3" t="s">
        <v>1315</v>
      </c>
      <c r="E208" s="393"/>
      <c r="F208" s="393"/>
      <c r="G208" s="393"/>
      <c r="H208" s="393"/>
      <c r="I208" s="393"/>
      <c r="J208" s="393"/>
      <c r="K208" s="393"/>
      <c r="L208" s="393"/>
      <c r="M208" s="135">
        <f t="shared" ref="M208:O208" si="23">(M207*1.73*220*0.9)/1000</f>
        <v>6.5082599999999999</v>
      </c>
      <c r="N208" s="135">
        <f t="shared" si="23"/>
        <v>12.673980000000002</v>
      </c>
      <c r="O208" s="135">
        <f t="shared" si="23"/>
        <v>9.5911199999999983</v>
      </c>
      <c r="P208" s="136"/>
      <c r="Q208" s="168"/>
    </row>
    <row r="209" spans="1:17" ht="18.75" thickBot="1" x14ac:dyDescent="0.3">
      <c r="A209" s="800"/>
      <c r="B209" s="888"/>
      <c r="C209" s="401"/>
      <c r="D209" s="3" t="s">
        <v>1317</v>
      </c>
      <c r="E209" s="394"/>
      <c r="F209" s="394"/>
      <c r="G209" s="394"/>
      <c r="H209" s="394"/>
      <c r="I209" s="394"/>
      <c r="J209" s="394"/>
      <c r="K209" s="394"/>
      <c r="L209" s="394"/>
      <c r="M209" s="788">
        <f>(M208+N208+O208)</f>
        <v>28.773359999999997</v>
      </c>
      <c r="N209" s="789"/>
      <c r="O209" s="789"/>
      <c r="P209" s="790"/>
      <c r="Q209" s="260"/>
    </row>
    <row r="210" spans="1:17" ht="21" thickBot="1" x14ac:dyDescent="0.3">
      <c r="A210" s="801"/>
      <c r="B210" s="889"/>
      <c r="C210" s="405"/>
      <c r="D210" s="13" t="s">
        <v>59</v>
      </c>
      <c r="E210" s="407"/>
      <c r="F210" s="407"/>
      <c r="G210" s="407"/>
      <c r="H210" s="407"/>
      <c r="I210" s="407"/>
      <c r="J210" s="407"/>
      <c r="K210" s="407"/>
      <c r="L210" s="407"/>
      <c r="M210" s="267">
        <f>M207+M197</f>
        <v>63</v>
      </c>
      <c r="N210" s="67">
        <f>N207+N197</f>
        <v>90</v>
      </c>
      <c r="O210" s="67">
        <f>O207+O197</f>
        <v>92</v>
      </c>
      <c r="P210" s="67">
        <f>P207+P197</f>
        <v>25</v>
      </c>
      <c r="Q210" s="260"/>
    </row>
    <row r="211" spans="1:17" ht="37.5" customHeight="1" thickBot="1" x14ac:dyDescent="0.3">
      <c r="A211" s="637"/>
      <c r="B211" s="637"/>
      <c r="C211" s="637"/>
      <c r="D211" s="629" t="str">
        <f>HYPERLINK("#Оглавление!h13","&lt;&lt;&lt;&lt;&lt;")</f>
        <v>&lt;&lt;&lt;&lt;&lt;</v>
      </c>
      <c r="E211" s="637"/>
      <c r="F211" s="637"/>
      <c r="G211" s="637"/>
      <c r="H211" s="637"/>
      <c r="I211" s="637"/>
      <c r="J211" s="637"/>
      <c r="K211" s="637"/>
      <c r="L211" s="637"/>
      <c r="M211" s="637"/>
      <c r="N211" s="637"/>
      <c r="O211" s="637"/>
      <c r="P211" s="637"/>
      <c r="Q211" s="260"/>
    </row>
    <row r="212" spans="1:17" ht="48" thickBot="1" x14ac:dyDescent="0.3">
      <c r="A212" s="193">
        <v>43942</v>
      </c>
      <c r="B212" s="68"/>
      <c r="C212" s="387" t="s">
        <v>1436</v>
      </c>
      <c r="D212" s="182" t="s">
        <v>1351</v>
      </c>
      <c r="E212" s="390" t="s">
        <v>1435</v>
      </c>
      <c r="F212" s="499" t="s">
        <v>1511</v>
      </c>
      <c r="G212" s="499" t="s">
        <v>1557</v>
      </c>
      <c r="H212" s="720" t="s">
        <v>1558</v>
      </c>
      <c r="I212" s="499" t="s">
        <v>1559</v>
      </c>
      <c r="J212" s="720" t="s">
        <v>1446</v>
      </c>
      <c r="K212" s="499" t="s">
        <v>1560</v>
      </c>
      <c r="L212" s="499" t="s">
        <v>1561</v>
      </c>
      <c r="M212" s="125" t="str">
        <f>'Данные по ТП'!C159</f>
        <v>ТМ-400/10</v>
      </c>
      <c r="N212" s="126" t="s">
        <v>1352</v>
      </c>
      <c r="O212" s="125" t="s">
        <v>5</v>
      </c>
      <c r="P212" s="127">
        <f>'Данные по ТП'!F159</f>
        <v>2705</v>
      </c>
      <c r="Q212" s="260"/>
    </row>
    <row r="213" spans="1:17" ht="19.5" customHeight="1" thickBot="1" x14ac:dyDescent="0.3">
      <c r="A213" s="794" t="s">
        <v>1610</v>
      </c>
      <c r="B213" s="887" t="s">
        <v>774</v>
      </c>
      <c r="C213" s="401">
        <v>1</v>
      </c>
      <c r="D213" s="173" t="s">
        <v>698</v>
      </c>
      <c r="E213" s="391"/>
      <c r="F213" s="686">
        <f>((O213*1.73*220*0.9)/1000)+((N213*1.73*220*0.9)/1000)+((M213*1.73*220*0.9)/1000)</f>
        <v>0</v>
      </c>
      <c r="G213" s="822"/>
      <c r="H213" s="822"/>
      <c r="I213" s="822"/>
      <c r="J213" s="822"/>
      <c r="K213" s="822"/>
      <c r="L213" s="822"/>
      <c r="M213" s="278">
        <v>0</v>
      </c>
      <c r="N213" s="214">
        <v>0</v>
      </c>
      <c r="O213" s="214">
        <v>0</v>
      </c>
      <c r="P213" s="214">
        <v>0</v>
      </c>
      <c r="Q213" s="260"/>
    </row>
    <row r="214" spans="1:17" ht="21" thickBot="1" x14ac:dyDescent="0.3">
      <c r="A214" s="800"/>
      <c r="B214" s="888"/>
      <c r="C214" s="401">
        <v>2</v>
      </c>
      <c r="D214" s="173" t="s">
        <v>699</v>
      </c>
      <c r="E214" s="391"/>
      <c r="F214" s="686">
        <f t="shared" ref="F214:F219" si="24">((O214*1.73*220*0.9)/1000)+((N214*1.73*220*0.9)/1000)+((M214*1.73*220*0.9)/1000)</f>
        <v>37.679400000000001</v>
      </c>
      <c r="G214" s="823"/>
      <c r="H214" s="823"/>
      <c r="I214" s="823"/>
      <c r="J214" s="823"/>
      <c r="K214" s="823"/>
      <c r="L214" s="823"/>
      <c r="M214" s="278">
        <v>38</v>
      </c>
      <c r="N214" s="214">
        <v>40</v>
      </c>
      <c r="O214" s="214">
        <v>32</v>
      </c>
      <c r="P214" s="214">
        <v>20</v>
      </c>
      <c r="Q214" s="260"/>
    </row>
    <row r="215" spans="1:17" ht="21" thickBot="1" x14ac:dyDescent="0.3">
      <c r="A215" s="800"/>
      <c r="B215" s="888"/>
      <c r="C215" s="401">
        <v>3</v>
      </c>
      <c r="D215" s="173" t="s">
        <v>700</v>
      </c>
      <c r="E215" s="391"/>
      <c r="F215" s="686">
        <f t="shared" si="24"/>
        <v>21.237480000000001</v>
      </c>
      <c r="G215" s="686"/>
      <c r="H215" s="686"/>
      <c r="I215" s="686"/>
      <c r="J215" s="686"/>
      <c r="K215" s="686"/>
      <c r="L215" s="686"/>
      <c r="M215" s="278">
        <v>20</v>
      </c>
      <c r="N215" s="214">
        <v>20</v>
      </c>
      <c r="O215" s="214">
        <v>22</v>
      </c>
      <c r="P215" s="214">
        <v>2</v>
      </c>
      <c r="Q215" s="260"/>
    </row>
    <row r="216" spans="1:17" ht="21" customHeight="1" thickBot="1" x14ac:dyDescent="0.3">
      <c r="A216" s="800"/>
      <c r="B216" s="888"/>
      <c r="C216" s="401">
        <v>4</v>
      </c>
      <c r="D216" s="173" t="s">
        <v>701</v>
      </c>
      <c r="E216" s="391"/>
      <c r="F216" s="686">
        <f t="shared" si="24"/>
        <v>63.027360000000002</v>
      </c>
      <c r="G216" s="686"/>
      <c r="H216" s="686"/>
      <c r="I216" s="686"/>
      <c r="J216" s="686"/>
      <c r="K216" s="686"/>
      <c r="L216" s="686"/>
      <c r="M216" s="278">
        <v>50</v>
      </c>
      <c r="N216" s="214">
        <v>76</v>
      </c>
      <c r="O216" s="214">
        <v>58</v>
      </c>
      <c r="P216" s="214">
        <v>18</v>
      </c>
      <c r="Q216" s="260"/>
    </row>
    <row r="217" spans="1:17" ht="21" thickBot="1" x14ac:dyDescent="0.3">
      <c r="A217" s="800"/>
      <c r="B217" s="888"/>
      <c r="C217" s="401">
        <v>5</v>
      </c>
      <c r="D217" s="173"/>
      <c r="E217" s="391"/>
      <c r="F217" s="686">
        <f t="shared" si="24"/>
        <v>0</v>
      </c>
      <c r="G217" s="686"/>
      <c r="H217" s="686"/>
      <c r="I217" s="686"/>
      <c r="J217" s="686"/>
      <c r="K217" s="686"/>
      <c r="L217" s="686"/>
      <c r="M217" s="278"/>
      <c r="N217" s="214"/>
      <c r="O217" s="214"/>
      <c r="P217" s="214"/>
      <c r="Q217" s="260"/>
    </row>
    <row r="218" spans="1:17" ht="24" customHeight="1" thickBot="1" x14ac:dyDescent="0.3">
      <c r="A218" s="800"/>
      <c r="B218" s="888"/>
      <c r="C218" s="401">
        <v>6</v>
      </c>
      <c r="D218" s="173" t="s">
        <v>1025</v>
      </c>
      <c r="E218" s="391"/>
      <c r="F218" s="686">
        <f t="shared" si="24"/>
        <v>0</v>
      </c>
      <c r="G218" s="686"/>
      <c r="H218" s="686"/>
      <c r="I218" s="686"/>
      <c r="J218" s="686"/>
      <c r="K218" s="686"/>
      <c r="L218" s="686"/>
      <c r="M218" s="278">
        <v>0</v>
      </c>
      <c r="N218" s="214">
        <v>0</v>
      </c>
      <c r="O218" s="214"/>
      <c r="P218" s="214">
        <v>0</v>
      </c>
      <c r="Q218" s="260"/>
    </row>
    <row r="219" spans="1:17" ht="21" thickBot="1" x14ac:dyDescent="0.3">
      <c r="A219" s="800"/>
      <c r="B219" s="888"/>
      <c r="C219" s="401">
        <v>7</v>
      </c>
      <c r="D219" s="173" t="s">
        <v>702</v>
      </c>
      <c r="E219" s="391"/>
      <c r="F219" s="686">
        <f t="shared" si="24"/>
        <v>22.607640000000004</v>
      </c>
      <c r="G219" s="686"/>
      <c r="H219" s="686"/>
      <c r="I219" s="686"/>
      <c r="J219" s="686"/>
      <c r="K219" s="686"/>
      <c r="L219" s="686"/>
      <c r="M219" s="278">
        <v>30</v>
      </c>
      <c r="N219" s="214">
        <v>25</v>
      </c>
      <c r="O219" s="214">
        <v>11</v>
      </c>
      <c r="P219" s="214">
        <v>8</v>
      </c>
      <c r="Q219" s="260"/>
    </row>
    <row r="220" spans="1:17" ht="21" thickBot="1" x14ac:dyDescent="0.3">
      <c r="A220" s="800"/>
      <c r="B220" s="888"/>
      <c r="C220" s="401">
        <v>8</v>
      </c>
      <c r="D220" s="173"/>
      <c r="E220" s="391"/>
      <c r="F220" s="391"/>
      <c r="G220" s="391"/>
      <c r="H220" s="391"/>
      <c r="I220" s="391"/>
      <c r="J220" s="391"/>
      <c r="K220" s="391"/>
      <c r="L220" s="391"/>
      <c r="M220" s="278"/>
      <c r="N220" s="214"/>
      <c r="O220" s="214"/>
      <c r="P220" s="214"/>
      <c r="Q220" s="260"/>
    </row>
    <row r="221" spans="1:17" ht="21" thickBot="1" x14ac:dyDescent="0.3">
      <c r="A221" s="800"/>
      <c r="B221" s="888"/>
      <c r="C221" s="401"/>
      <c r="D221" s="173"/>
      <c r="E221" s="391"/>
      <c r="F221" s="391"/>
      <c r="G221" s="391"/>
      <c r="H221" s="391"/>
      <c r="I221" s="391"/>
      <c r="J221" s="391"/>
      <c r="K221" s="391"/>
      <c r="L221" s="391"/>
      <c r="M221" s="278"/>
      <c r="N221" s="361"/>
      <c r="O221" s="361"/>
      <c r="P221" s="361"/>
      <c r="Q221" s="260"/>
    </row>
    <row r="222" spans="1:17" ht="21" thickBot="1" x14ac:dyDescent="0.3">
      <c r="A222" s="800"/>
      <c r="B222" s="888"/>
      <c r="C222" s="401"/>
      <c r="D222" s="173"/>
      <c r="E222" s="391"/>
      <c r="F222" s="391"/>
      <c r="G222" s="391"/>
      <c r="H222" s="391"/>
      <c r="I222" s="391"/>
      <c r="J222" s="391"/>
      <c r="K222" s="391"/>
      <c r="L222" s="391"/>
      <c r="M222" s="278"/>
      <c r="N222" s="361"/>
      <c r="O222" s="361"/>
      <c r="P222" s="361"/>
      <c r="Q222" s="260"/>
    </row>
    <row r="223" spans="1:17" ht="21" thickBot="1" x14ac:dyDescent="0.3">
      <c r="A223" s="800"/>
      <c r="B223" s="888"/>
      <c r="C223" s="401"/>
      <c r="D223" s="3" t="s">
        <v>1314</v>
      </c>
      <c r="E223" s="393"/>
      <c r="F223" s="393"/>
      <c r="G223" s="393"/>
      <c r="H223" s="393"/>
      <c r="I223" s="393"/>
      <c r="J223" s="393"/>
      <c r="K223" s="393"/>
      <c r="L223" s="393"/>
      <c r="M223" s="265">
        <f>SUM(M213:M220)</f>
        <v>138</v>
      </c>
      <c r="N223" s="70">
        <f>SUM(N213:N220)</f>
        <v>161</v>
      </c>
      <c r="O223" s="70">
        <f>SUM(O213:O220)</f>
        <v>123</v>
      </c>
      <c r="P223" s="70">
        <f>SUM(P213:P220)</f>
        <v>48</v>
      </c>
      <c r="Q223" s="260"/>
    </row>
    <row r="224" spans="1:17" ht="19.5" thickBot="1" x14ac:dyDescent="0.25">
      <c r="A224" s="800"/>
      <c r="B224" s="888"/>
      <c r="C224" s="401"/>
      <c r="D224" s="3" t="s">
        <v>1315</v>
      </c>
      <c r="E224" s="393"/>
      <c r="F224" s="393"/>
      <c r="G224" s="393"/>
      <c r="H224" s="393"/>
      <c r="I224" s="393"/>
      <c r="J224" s="393"/>
      <c r="K224" s="393"/>
      <c r="L224" s="393"/>
      <c r="M224" s="135">
        <f t="shared" ref="M224:O224" si="25">(M223*1.73*220*0.9)/1000</f>
        <v>47.270520000000005</v>
      </c>
      <c r="N224" s="135">
        <f t="shared" si="25"/>
        <v>55.148939999999996</v>
      </c>
      <c r="O224" s="135">
        <f t="shared" si="25"/>
        <v>42.132419999999996</v>
      </c>
      <c r="P224" s="136"/>
      <c r="Q224" s="168"/>
    </row>
    <row r="225" spans="1:17" ht="18.75" customHeight="1" thickBot="1" x14ac:dyDescent="0.3">
      <c r="A225" s="800"/>
      <c r="B225" s="888"/>
      <c r="C225" s="401"/>
      <c r="D225" s="3" t="s">
        <v>1316</v>
      </c>
      <c r="E225" s="394"/>
      <c r="F225" s="394"/>
      <c r="G225" s="394"/>
      <c r="H225" s="394"/>
      <c r="I225" s="394"/>
      <c r="J225" s="394"/>
      <c r="K225" s="394"/>
      <c r="L225" s="394"/>
      <c r="M225" s="788">
        <f>(M224+N224+O224)</f>
        <v>144.55187999999998</v>
      </c>
      <c r="N225" s="789"/>
      <c r="O225" s="789"/>
      <c r="P225" s="790"/>
      <c r="Q225" s="260"/>
    </row>
    <row r="226" spans="1:17" ht="19.5" thickBot="1" x14ac:dyDescent="0.3">
      <c r="A226" s="800"/>
      <c r="B226" s="888"/>
      <c r="C226" s="404"/>
      <c r="D226" s="830"/>
      <c r="E226" s="831"/>
      <c r="F226" s="831"/>
      <c r="G226" s="831"/>
      <c r="H226" s="831"/>
      <c r="I226" s="831"/>
      <c r="J226" s="831"/>
      <c r="K226" s="831"/>
      <c r="L226" s="831"/>
      <c r="M226" s="831"/>
      <c r="N226" s="831"/>
      <c r="O226" s="831"/>
      <c r="P226" s="832"/>
      <c r="Q226" s="260"/>
    </row>
    <row r="227" spans="1:17" ht="48" thickBot="1" x14ac:dyDescent="0.3">
      <c r="A227" s="800"/>
      <c r="B227" s="888"/>
      <c r="C227" s="387" t="s">
        <v>1436</v>
      </c>
      <c r="D227" s="257" t="s">
        <v>1327</v>
      </c>
      <c r="E227" s="390" t="s">
        <v>1435</v>
      </c>
      <c r="F227" s="499" t="s">
        <v>1511</v>
      </c>
      <c r="G227" s="499" t="s">
        <v>1557</v>
      </c>
      <c r="H227" s="720" t="s">
        <v>1558</v>
      </c>
      <c r="I227" s="499" t="s">
        <v>1559</v>
      </c>
      <c r="J227" s="720" t="s">
        <v>1446</v>
      </c>
      <c r="K227" s="499" t="s">
        <v>1560</v>
      </c>
      <c r="L227" s="499" t="s">
        <v>1561</v>
      </c>
      <c r="M227" s="125" t="str">
        <f>'Данные по ТП'!C160</f>
        <v>ТМ-400/10</v>
      </c>
      <c r="N227" s="126" t="s">
        <v>1352</v>
      </c>
      <c r="O227" s="125" t="s">
        <v>5</v>
      </c>
      <c r="P227" s="127">
        <f>'Данные по ТП'!F160</f>
        <v>2682</v>
      </c>
      <c r="Q227" s="260"/>
    </row>
    <row r="228" spans="1:17" ht="21" thickBot="1" x14ac:dyDescent="0.3">
      <c r="A228" s="800"/>
      <c r="B228" s="888"/>
      <c r="C228" s="401">
        <v>9</v>
      </c>
      <c r="D228" s="173" t="s">
        <v>703</v>
      </c>
      <c r="E228" s="391"/>
      <c r="F228" s="686">
        <f>((O228*1.73*220*0.9)/1000)+((N228*1.73*220*0.9)/1000)+((M228*1.73*220*0.9)/1000)</f>
        <v>23.977799999999998</v>
      </c>
      <c r="G228" s="822">
        <v>234</v>
      </c>
      <c r="H228" s="822">
        <v>227</v>
      </c>
      <c r="I228" s="822">
        <v>227</v>
      </c>
      <c r="J228" s="822">
        <v>393</v>
      </c>
      <c r="K228" s="822">
        <v>390</v>
      </c>
      <c r="L228" s="822">
        <v>393</v>
      </c>
      <c r="M228" s="278">
        <v>25</v>
      </c>
      <c r="N228" s="214">
        <v>19</v>
      </c>
      <c r="O228" s="214">
        <v>26</v>
      </c>
      <c r="P228" s="214">
        <v>15</v>
      </c>
      <c r="Q228" s="260"/>
    </row>
    <row r="229" spans="1:17" ht="21" thickBot="1" x14ac:dyDescent="0.3">
      <c r="A229" s="800"/>
      <c r="B229" s="888"/>
      <c r="C229" s="401">
        <v>10</v>
      </c>
      <c r="D229" s="173" t="s">
        <v>704</v>
      </c>
      <c r="E229" s="391"/>
      <c r="F229" s="686">
        <f t="shared" ref="F229:F236" si="26">((O229*1.73*220*0.9)/1000)+((N229*1.73*220*0.9)/1000)+((M229*1.73*220*0.9)/1000)</f>
        <v>0</v>
      </c>
      <c r="G229" s="823"/>
      <c r="H229" s="823"/>
      <c r="I229" s="823"/>
      <c r="J229" s="823"/>
      <c r="K229" s="823"/>
      <c r="L229" s="823"/>
      <c r="M229" s="278">
        <v>0</v>
      </c>
      <c r="N229" s="214">
        <v>0</v>
      </c>
      <c r="O229" s="214">
        <v>0</v>
      </c>
      <c r="P229" s="214">
        <v>0</v>
      </c>
      <c r="Q229" s="260"/>
    </row>
    <row r="230" spans="1:17" ht="21" thickBot="1" x14ac:dyDescent="0.3">
      <c r="A230" s="800"/>
      <c r="B230" s="888"/>
      <c r="C230" s="401">
        <v>11</v>
      </c>
      <c r="D230" s="173"/>
      <c r="E230" s="391"/>
      <c r="F230" s="686">
        <f t="shared" si="26"/>
        <v>0</v>
      </c>
      <c r="G230" s="686"/>
      <c r="H230" s="686"/>
      <c r="I230" s="686"/>
      <c r="J230" s="686"/>
      <c r="K230" s="686"/>
      <c r="L230" s="686"/>
      <c r="M230" s="278"/>
      <c r="N230" s="214"/>
      <c r="O230" s="214"/>
      <c r="P230" s="214"/>
      <c r="Q230" s="260"/>
    </row>
    <row r="231" spans="1:17" ht="19.5" customHeight="1" thickBot="1" x14ac:dyDescent="0.3">
      <c r="A231" s="800"/>
      <c r="B231" s="888"/>
      <c r="C231" s="401">
        <v>12</v>
      </c>
      <c r="D231" s="173" t="s">
        <v>705</v>
      </c>
      <c r="E231" s="391"/>
      <c r="F231" s="686">
        <f t="shared" si="26"/>
        <v>0</v>
      </c>
      <c r="G231" s="686"/>
      <c r="H231" s="686"/>
      <c r="I231" s="686"/>
      <c r="J231" s="686"/>
      <c r="K231" s="686"/>
      <c r="L231" s="686"/>
      <c r="M231" s="278">
        <v>0</v>
      </c>
      <c r="N231" s="214">
        <v>0</v>
      </c>
      <c r="O231" s="214">
        <v>0</v>
      </c>
      <c r="P231" s="214">
        <v>0</v>
      </c>
      <c r="Q231" s="260"/>
    </row>
    <row r="232" spans="1:17" ht="21" thickBot="1" x14ac:dyDescent="0.3">
      <c r="A232" s="800"/>
      <c r="B232" s="888"/>
      <c r="C232" s="401">
        <v>13</v>
      </c>
      <c r="D232" s="173" t="s">
        <v>706</v>
      </c>
      <c r="E232" s="391"/>
      <c r="F232" s="686">
        <f t="shared" si="26"/>
        <v>13.701600000000001</v>
      </c>
      <c r="G232" s="686"/>
      <c r="H232" s="686"/>
      <c r="I232" s="686"/>
      <c r="J232" s="686"/>
      <c r="K232" s="686"/>
      <c r="L232" s="686"/>
      <c r="M232" s="278">
        <v>0</v>
      </c>
      <c r="N232" s="214">
        <v>40</v>
      </c>
      <c r="O232" s="214">
        <v>0</v>
      </c>
      <c r="P232" s="214">
        <v>40</v>
      </c>
      <c r="Q232" s="260"/>
    </row>
    <row r="233" spans="1:17" ht="21" thickBot="1" x14ac:dyDescent="0.3">
      <c r="A233" s="800"/>
      <c r="B233" s="888"/>
      <c r="C233" s="401">
        <v>14</v>
      </c>
      <c r="D233" s="173" t="s">
        <v>1026</v>
      </c>
      <c r="E233" s="391"/>
      <c r="F233" s="686">
        <f t="shared" si="26"/>
        <v>64.054979999999986</v>
      </c>
      <c r="G233" s="686"/>
      <c r="H233" s="686"/>
      <c r="I233" s="686"/>
      <c r="J233" s="686"/>
      <c r="K233" s="686"/>
      <c r="L233" s="686"/>
      <c r="M233" s="278">
        <v>59</v>
      </c>
      <c r="N233" s="214">
        <v>42</v>
      </c>
      <c r="O233" s="214">
        <v>86</v>
      </c>
      <c r="P233" s="214">
        <v>12</v>
      </c>
      <c r="Q233" s="260"/>
    </row>
    <row r="234" spans="1:17" ht="21" thickBot="1" x14ac:dyDescent="0.3">
      <c r="A234" s="800"/>
      <c r="B234" s="888"/>
      <c r="C234" s="401">
        <v>15</v>
      </c>
      <c r="D234" s="173" t="s">
        <v>1034</v>
      </c>
      <c r="E234" s="391"/>
      <c r="F234" s="686">
        <f t="shared" si="26"/>
        <v>1.37016</v>
      </c>
      <c r="G234" s="686"/>
      <c r="H234" s="686"/>
      <c r="I234" s="686"/>
      <c r="J234" s="686"/>
      <c r="K234" s="686"/>
      <c r="L234" s="686"/>
      <c r="M234" s="278">
        <v>1</v>
      </c>
      <c r="N234" s="214">
        <v>2</v>
      </c>
      <c r="O234" s="214">
        <v>1</v>
      </c>
      <c r="P234" s="214">
        <v>1</v>
      </c>
      <c r="Q234" s="260"/>
    </row>
    <row r="235" spans="1:17" ht="21" thickBot="1" x14ac:dyDescent="0.3">
      <c r="A235" s="800"/>
      <c r="B235" s="888"/>
      <c r="C235" s="401">
        <v>16</v>
      </c>
      <c r="D235" s="173" t="s">
        <v>707</v>
      </c>
      <c r="E235" s="391"/>
      <c r="F235" s="686">
        <f t="shared" si="26"/>
        <v>0.68508000000000002</v>
      </c>
      <c r="G235" s="686"/>
      <c r="H235" s="686"/>
      <c r="I235" s="686"/>
      <c r="J235" s="686"/>
      <c r="K235" s="686"/>
      <c r="L235" s="686"/>
      <c r="M235" s="278">
        <v>0</v>
      </c>
      <c r="N235" s="214">
        <v>1</v>
      </c>
      <c r="O235" s="214">
        <v>1</v>
      </c>
      <c r="P235" s="214">
        <v>1</v>
      </c>
      <c r="Q235" s="260"/>
    </row>
    <row r="236" spans="1:17" ht="21" thickBot="1" x14ac:dyDescent="0.3">
      <c r="A236" s="800"/>
      <c r="B236" s="888"/>
      <c r="C236" s="401"/>
      <c r="D236" s="173"/>
      <c r="E236" s="391"/>
      <c r="F236" s="686">
        <f t="shared" si="26"/>
        <v>0</v>
      </c>
      <c r="G236" s="686"/>
      <c r="H236" s="686"/>
      <c r="I236" s="686"/>
      <c r="J236" s="686"/>
      <c r="K236" s="686"/>
      <c r="L236" s="686"/>
      <c r="M236" s="278"/>
      <c r="N236" s="361"/>
      <c r="O236" s="361"/>
      <c r="P236" s="361"/>
      <c r="Q236" s="260"/>
    </row>
    <row r="237" spans="1:17" ht="21" thickBot="1" x14ac:dyDescent="0.3">
      <c r="A237" s="800"/>
      <c r="B237" s="888"/>
      <c r="C237" s="401"/>
      <c r="D237" s="173"/>
      <c r="E237" s="391"/>
      <c r="F237" s="391"/>
      <c r="G237" s="391"/>
      <c r="H237" s="391"/>
      <c r="I237" s="391"/>
      <c r="J237" s="391"/>
      <c r="K237" s="391"/>
      <c r="L237" s="391"/>
      <c r="M237" s="278"/>
      <c r="N237" s="361"/>
      <c r="O237" s="361"/>
      <c r="P237" s="361"/>
      <c r="Q237" s="260"/>
    </row>
    <row r="238" spans="1:17" ht="21" thickBot="1" x14ac:dyDescent="0.3">
      <c r="A238" s="800"/>
      <c r="B238" s="888"/>
      <c r="C238" s="401"/>
      <c r="D238" s="3" t="s">
        <v>1313</v>
      </c>
      <c r="E238" s="393"/>
      <c r="F238" s="393"/>
      <c r="G238" s="393"/>
      <c r="H238" s="393"/>
      <c r="I238" s="393"/>
      <c r="J238" s="393"/>
      <c r="K238" s="393"/>
      <c r="L238" s="393"/>
      <c r="M238" s="264">
        <f>SUM(M228:M235)</f>
        <v>85</v>
      </c>
      <c r="N238" s="69">
        <f>SUM(N228:N235)</f>
        <v>104</v>
      </c>
      <c r="O238" s="69">
        <f>SUM(O228:O235)</f>
        <v>114</v>
      </c>
      <c r="P238" s="69">
        <f>SUM(P228:P235)</f>
        <v>69</v>
      </c>
      <c r="Q238" s="260"/>
    </row>
    <row r="239" spans="1:17" ht="19.5" thickBot="1" x14ac:dyDescent="0.25">
      <c r="A239" s="800"/>
      <c r="B239" s="888"/>
      <c r="C239" s="401"/>
      <c r="D239" s="3" t="s">
        <v>1315</v>
      </c>
      <c r="E239" s="393"/>
      <c r="F239" s="393"/>
      <c r="G239" s="393"/>
      <c r="H239" s="393"/>
      <c r="I239" s="393"/>
      <c r="J239" s="393"/>
      <c r="K239" s="393"/>
      <c r="L239" s="393"/>
      <c r="M239" s="135">
        <f t="shared" ref="M239:O239" si="27">(M238*1.73*220*0.9)/1000</f>
        <v>29.115900000000003</v>
      </c>
      <c r="N239" s="135">
        <f t="shared" si="27"/>
        <v>35.624159999999996</v>
      </c>
      <c r="O239" s="135">
        <f t="shared" si="27"/>
        <v>39.049560000000007</v>
      </c>
      <c r="P239" s="136"/>
      <c r="Q239" s="168"/>
    </row>
    <row r="240" spans="1:17" ht="18.75" thickBot="1" x14ac:dyDescent="0.3">
      <c r="A240" s="800"/>
      <c r="B240" s="888"/>
      <c r="C240" s="401"/>
      <c r="D240" s="3" t="s">
        <v>1317</v>
      </c>
      <c r="E240" s="394"/>
      <c r="F240" s="394"/>
      <c r="G240" s="394"/>
      <c r="H240" s="394"/>
      <c r="I240" s="394"/>
      <c r="J240" s="394"/>
      <c r="K240" s="394"/>
      <c r="L240" s="394"/>
      <c r="M240" s="788">
        <f>(M239+N239+O239)</f>
        <v>103.78962000000001</v>
      </c>
      <c r="N240" s="789"/>
      <c r="O240" s="789"/>
      <c r="P240" s="790"/>
      <c r="Q240" s="260"/>
    </row>
    <row r="241" spans="1:17" ht="21" thickBot="1" x14ac:dyDescent="0.3">
      <c r="A241" s="801"/>
      <c r="B241" s="889"/>
      <c r="C241" s="405"/>
      <c r="D241" s="13" t="s">
        <v>59</v>
      </c>
      <c r="E241" s="407"/>
      <c r="F241" s="407"/>
      <c r="G241" s="407"/>
      <c r="H241" s="407"/>
      <c r="I241" s="407"/>
      <c r="J241" s="407"/>
      <c r="K241" s="407"/>
      <c r="L241" s="407"/>
      <c r="M241" s="266">
        <f>M238+M223</f>
        <v>223</v>
      </c>
      <c r="N241" s="71">
        <f>N238+N223</f>
        <v>265</v>
      </c>
      <c r="O241" s="71">
        <f>O238+O223</f>
        <v>237</v>
      </c>
      <c r="P241" s="71">
        <f>P238+P223</f>
        <v>117</v>
      </c>
      <c r="Q241" s="260"/>
    </row>
    <row r="242" spans="1:17" ht="55.5" customHeight="1" thickBot="1" x14ac:dyDescent="0.3">
      <c r="A242" s="637"/>
      <c r="B242" s="637"/>
      <c r="C242" s="637"/>
      <c r="D242" s="629" t="str">
        <f>HYPERLINK("#Оглавление!h13","&lt;&lt;&lt;&lt;&lt;")</f>
        <v>&lt;&lt;&lt;&lt;&lt;</v>
      </c>
      <c r="E242" s="637"/>
      <c r="F242" s="637"/>
      <c r="G242" s="637"/>
      <c r="H242" s="637"/>
      <c r="I242" s="637"/>
      <c r="J242" s="637"/>
      <c r="K242" s="637"/>
      <c r="L242" s="637"/>
      <c r="M242" s="637"/>
      <c r="N242" s="637"/>
      <c r="O242" s="637"/>
      <c r="P242" s="637"/>
      <c r="Q242" s="260"/>
    </row>
    <row r="243" spans="1:17" ht="48" thickBot="1" x14ac:dyDescent="0.3">
      <c r="A243" s="193">
        <v>43942</v>
      </c>
      <c r="B243" s="68"/>
      <c r="C243" s="387" t="s">
        <v>1436</v>
      </c>
      <c r="D243" s="182" t="s">
        <v>1351</v>
      </c>
      <c r="E243" s="390" t="s">
        <v>1435</v>
      </c>
      <c r="F243" s="499" t="s">
        <v>1511</v>
      </c>
      <c r="G243" s="499" t="s">
        <v>1557</v>
      </c>
      <c r="H243" s="720" t="s">
        <v>1558</v>
      </c>
      <c r="I243" s="499" t="s">
        <v>1559</v>
      </c>
      <c r="J243" s="720" t="s">
        <v>1446</v>
      </c>
      <c r="K243" s="499" t="s">
        <v>1560</v>
      </c>
      <c r="L243" s="499" t="s">
        <v>1561</v>
      </c>
      <c r="M243" s="125" t="str">
        <f>'Данные по ТП'!C161</f>
        <v>ТМ-630/10</v>
      </c>
      <c r="N243" s="126" t="s">
        <v>1352</v>
      </c>
      <c r="O243" s="125" t="s">
        <v>5</v>
      </c>
      <c r="P243" s="127">
        <f>'Данные по ТП'!F161</f>
        <v>50728</v>
      </c>
      <c r="Q243" s="260"/>
    </row>
    <row r="244" spans="1:17" ht="19.5" customHeight="1" thickBot="1" x14ac:dyDescent="0.3">
      <c r="A244" s="794" t="s">
        <v>1610</v>
      </c>
      <c r="B244" s="906" t="s">
        <v>775</v>
      </c>
      <c r="C244" s="446">
        <v>1</v>
      </c>
      <c r="D244" s="176" t="s">
        <v>708</v>
      </c>
      <c r="E244" s="392"/>
      <c r="F244" s="686">
        <f>((O244*1.73*220*0.9)/1000)+((N244*1.73*220*0.9)/1000)+((M244*1.73*220*0.9)/1000)</f>
        <v>2.05524</v>
      </c>
      <c r="G244" s="822">
        <v>230</v>
      </c>
      <c r="H244" s="822">
        <v>227</v>
      </c>
      <c r="I244" s="822">
        <v>229</v>
      </c>
      <c r="J244" s="822">
        <v>391</v>
      </c>
      <c r="K244" s="822">
        <v>393</v>
      </c>
      <c r="L244" s="822">
        <v>394</v>
      </c>
      <c r="M244" s="281">
        <v>0</v>
      </c>
      <c r="N244" s="245">
        <v>3</v>
      </c>
      <c r="O244" s="245">
        <v>3</v>
      </c>
      <c r="P244" s="245">
        <v>3</v>
      </c>
      <c r="Q244" s="260"/>
    </row>
    <row r="245" spans="1:17" ht="21" thickBot="1" x14ac:dyDescent="0.3">
      <c r="A245" s="800"/>
      <c r="B245" s="906"/>
      <c r="C245" s="446">
        <v>2</v>
      </c>
      <c r="D245" s="176" t="s">
        <v>709</v>
      </c>
      <c r="E245" s="392"/>
      <c r="F245" s="686">
        <f t="shared" ref="F245:F252" si="28">((O245*1.73*220*0.9)/1000)+((N245*1.73*220*0.9)/1000)+((M245*1.73*220*0.9)/1000)</f>
        <v>0</v>
      </c>
      <c r="G245" s="823"/>
      <c r="H245" s="823"/>
      <c r="I245" s="823"/>
      <c r="J245" s="823"/>
      <c r="K245" s="823"/>
      <c r="L245" s="823"/>
      <c r="M245" s="281">
        <v>0</v>
      </c>
      <c r="N245" s="245">
        <v>0</v>
      </c>
      <c r="O245" s="245">
        <v>0</v>
      </c>
      <c r="P245" s="245">
        <v>0</v>
      </c>
      <c r="Q245" s="260"/>
    </row>
    <row r="246" spans="1:17" ht="21" thickBot="1" x14ac:dyDescent="0.3">
      <c r="A246" s="800"/>
      <c r="B246" s="906"/>
      <c r="C246" s="446">
        <v>3</v>
      </c>
      <c r="D246" s="176" t="s">
        <v>710</v>
      </c>
      <c r="E246" s="392"/>
      <c r="F246" s="686">
        <f t="shared" si="28"/>
        <v>38.021940000000001</v>
      </c>
      <c r="G246" s="686"/>
      <c r="H246" s="686"/>
      <c r="I246" s="686"/>
      <c r="J246" s="686"/>
      <c r="K246" s="686"/>
      <c r="L246" s="686"/>
      <c r="M246" s="281">
        <v>33</v>
      </c>
      <c r="N246" s="245">
        <v>36</v>
      </c>
      <c r="O246" s="245">
        <v>42</v>
      </c>
      <c r="P246" s="245">
        <v>9</v>
      </c>
      <c r="Q246" s="260"/>
    </row>
    <row r="247" spans="1:17" ht="21" thickBot="1" x14ac:dyDescent="0.3">
      <c r="A247" s="800"/>
      <c r="B247" s="906"/>
      <c r="C247" s="446">
        <v>4</v>
      </c>
      <c r="D247" s="176" t="s">
        <v>711</v>
      </c>
      <c r="E247" s="392"/>
      <c r="F247" s="686">
        <f t="shared" si="28"/>
        <v>15.071759999999999</v>
      </c>
      <c r="G247" s="686"/>
      <c r="H247" s="686"/>
      <c r="I247" s="686"/>
      <c r="J247" s="686"/>
      <c r="K247" s="686"/>
      <c r="L247" s="686"/>
      <c r="M247" s="281">
        <v>4</v>
      </c>
      <c r="N247" s="245">
        <v>26</v>
      </c>
      <c r="O247" s="245">
        <v>14</v>
      </c>
      <c r="P247" s="245">
        <v>11</v>
      </c>
      <c r="Q247" s="260"/>
    </row>
    <row r="248" spans="1:17" ht="21" thickBot="1" x14ac:dyDescent="0.3">
      <c r="A248" s="800"/>
      <c r="B248" s="906"/>
      <c r="C248" s="446">
        <v>5</v>
      </c>
      <c r="D248" s="176" t="s">
        <v>712</v>
      </c>
      <c r="E248" s="392"/>
      <c r="F248" s="686">
        <f t="shared" si="28"/>
        <v>16.441920000000003</v>
      </c>
      <c r="G248" s="686"/>
      <c r="H248" s="686"/>
      <c r="I248" s="686"/>
      <c r="J248" s="686"/>
      <c r="K248" s="686"/>
      <c r="L248" s="686"/>
      <c r="M248" s="281">
        <v>15</v>
      </c>
      <c r="N248" s="245">
        <v>18</v>
      </c>
      <c r="O248" s="245">
        <v>15</v>
      </c>
      <c r="P248" s="245">
        <v>2</v>
      </c>
      <c r="Q248" s="260"/>
    </row>
    <row r="249" spans="1:17" ht="21" thickBot="1" x14ac:dyDescent="0.3">
      <c r="A249" s="800"/>
      <c r="B249" s="906"/>
      <c r="C249" s="446">
        <v>6</v>
      </c>
      <c r="D249" s="176" t="s">
        <v>713</v>
      </c>
      <c r="E249" s="392"/>
      <c r="F249" s="686">
        <f t="shared" si="28"/>
        <v>0</v>
      </c>
      <c r="G249" s="686"/>
      <c r="H249" s="686"/>
      <c r="I249" s="686"/>
      <c r="J249" s="686"/>
      <c r="K249" s="686"/>
      <c r="L249" s="686"/>
      <c r="M249" s="281">
        <v>0</v>
      </c>
      <c r="N249" s="245">
        <v>0</v>
      </c>
      <c r="O249" s="245">
        <v>0</v>
      </c>
      <c r="P249" s="245">
        <v>0</v>
      </c>
      <c r="Q249" s="260"/>
    </row>
    <row r="250" spans="1:17" ht="21" thickBot="1" x14ac:dyDescent="0.3">
      <c r="A250" s="800"/>
      <c r="B250" s="906"/>
      <c r="C250" s="446">
        <v>7</v>
      </c>
      <c r="D250" s="176"/>
      <c r="E250" s="392"/>
      <c r="F250" s="686">
        <f t="shared" si="28"/>
        <v>0</v>
      </c>
      <c r="G250" s="686"/>
      <c r="H250" s="686"/>
      <c r="I250" s="686"/>
      <c r="J250" s="686"/>
      <c r="K250" s="686"/>
      <c r="L250" s="686"/>
      <c r="M250" s="281"/>
      <c r="N250" s="245"/>
      <c r="O250" s="245"/>
      <c r="P250" s="245"/>
      <c r="Q250" s="260"/>
    </row>
    <row r="251" spans="1:17" ht="21" thickBot="1" x14ac:dyDescent="0.3">
      <c r="A251" s="800"/>
      <c r="B251" s="906"/>
      <c r="C251" s="446">
        <v>8</v>
      </c>
      <c r="D251" s="176" t="s">
        <v>714</v>
      </c>
      <c r="E251" s="392"/>
      <c r="F251" s="686">
        <f t="shared" si="28"/>
        <v>0</v>
      </c>
      <c r="G251" s="686"/>
      <c r="H251" s="686"/>
      <c r="I251" s="686"/>
      <c r="J251" s="686"/>
      <c r="K251" s="686"/>
      <c r="L251" s="686"/>
      <c r="M251" s="281">
        <v>0</v>
      </c>
      <c r="N251" s="245">
        <v>0</v>
      </c>
      <c r="O251" s="245">
        <v>0</v>
      </c>
      <c r="P251" s="245">
        <v>0</v>
      </c>
      <c r="Q251" s="260"/>
    </row>
    <row r="252" spans="1:17" ht="21" thickBot="1" x14ac:dyDescent="0.3">
      <c r="A252" s="800"/>
      <c r="B252" s="906"/>
      <c r="C252" s="446"/>
      <c r="D252" s="176"/>
      <c r="E252" s="392"/>
      <c r="F252" s="686">
        <f t="shared" si="28"/>
        <v>0</v>
      </c>
      <c r="G252" s="686"/>
      <c r="H252" s="686"/>
      <c r="I252" s="686"/>
      <c r="J252" s="686"/>
      <c r="K252" s="686"/>
      <c r="L252" s="686"/>
      <c r="M252" s="281"/>
      <c r="N252" s="362"/>
      <c r="O252" s="362"/>
      <c r="P252" s="362"/>
      <c r="Q252" s="260"/>
    </row>
    <row r="253" spans="1:17" ht="21" thickBot="1" x14ac:dyDescent="0.3">
      <c r="A253" s="800"/>
      <c r="B253" s="906"/>
      <c r="C253" s="446"/>
      <c r="D253" s="176"/>
      <c r="E253" s="392"/>
      <c r="F253" s="392"/>
      <c r="G253" s="392"/>
      <c r="H253" s="392"/>
      <c r="I253" s="392"/>
      <c r="J253" s="392"/>
      <c r="K253" s="392"/>
      <c r="L253" s="392"/>
      <c r="M253" s="281"/>
      <c r="N253" s="362"/>
      <c r="O253" s="362"/>
      <c r="P253" s="362"/>
      <c r="Q253" s="260"/>
    </row>
    <row r="254" spans="1:17" ht="18.75" customHeight="1" thickBot="1" x14ac:dyDescent="0.3">
      <c r="A254" s="800"/>
      <c r="B254" s="906"/>
      <c r="C254" s="446"/>
      <c r="D254" s="102" t="s">
        <v>1314</v>
      </c>
      <c r="E254" s="441"/>
      <c r="F254" s="441"/>
      <c r="G254" s="441"/>
      <c r="H254" s="441"/>
      <c r="I254" s="441"/>
      <c r="J254" s="441"/>
      <c r="K254" s="441"/>
      <c r="L254" s="441"/>
      <c r="M254" s="270">
        <f>SUM(M244:M251)</f>
        <v>52</v>
      </c>
      <c r="N254" s="258">
        <f>SUM(N244:N251)</f>
        <v>83</v>
      </c>
      <c r="O254" s="258">
        <f>SUM(O244:O251)</f>
        <v>74</v>
      </c>
      <c r="P254" s="258">
        <f>SUM(P244:P251)</f>
        <v>25</v>
      </c>
      <c r="Q254" s="260"/>
    </row>
    <row r="255" spans="1:17" ht="19.5" thickBot="1" x14ac:dyDescent="0.25">
      <c r="A255" s="800"/>
      <c r="B255" s="906"/>
      <c r="C255" s="446"/>
      <c r="D255" s="102" t="s">
        <v>1315</v>
      </c>
      <c r="E255" s="441"/>
      <c r="F255" s="393"/>
      <c r="G255" s="393"/>
      <c r="H255" s="393"/>
      <c r="I255" s="393"/>
      <c r="J255" s="393"/>
      <c r="K255" s="393"/>
      <c r="L255" s="393"/>
      <c r="M255" s="135">
        <f t="shared" ref="M255:O255" si="29">(M254*1.73*220*0.9)/1000</f>
        <v>17.812079999999998</v>
      </c>
      <c r="N255" s="135">
        <f t="shared" si="29"/>
        <v>28.430820000000001</v>
      </c>
      <c r="O255" s="135">
        <f t="shared" si="29"/>
        <v>25.347960000000004</v>
      </c>
      <c r="P255" s="259"/>
      <c r="Q255" s="168"/>
    </row>
    <row r="256" spans="1:17" ht="18.75" customHeight="1" thickBot="1" x14ac:dyDescent="0.3">
      <c r="A256" s="800"/>
      <c r="B256" s="906"/>
      <c r="C256" s="446"/>
      <c r="D256" s="102" t="s">
        <v>1316</v>
      </c>
      <c r="E256" s="441"/>
      <c r="F256" s="441"/>
      <c r="G256" s="441"/>
      <c r="H256" s="441"/>
      <c r="I256" s="441"/>
      <c r="J256" s="441"/>
      <c r="K256" s="441"/>
      <c r="L256" s="441"/>
      <c r="M256" s="907">
        <f>(M255+N255+O255)</f>
        <v>71.590860000000006</v>
      </c>
      <c r="N256" s="907"/>
      <c r="O256" s="907"/>
      <c r="P256" s="907"/>
      <c r="Q256" s="260"/>
    </row>
    <row r="257" spans="1:17" ht="19.5" thickBot="1" x14ac:dyDescent="0.3">
      <c r="A257" s="800"/>
      <c r="B257" s="906"/>
      <c r="C257" s="446"/>
      <c r="D257" s="905"/>
      <c r="E257" s="905"/>
      <c r="F257" s="905"/>
      <c r="G257" s="905"/>
      <c r="H257" s="905"/>
      <c r="I257" s="905"/>
      <c r="J257" s="905"/>
      <c r="K257" s="905"/>
      <c r="L257" s="905"/>
      <c r="M257" s="905"/>
      <c r="N257" s="905"/>
      <c r="O257" s="905"/>
      <c r="P257" s="905"/>
      <c r="Q257" s="260"/>
    </row>
    <row r="258" spans="1:17" ht="48" thickBot="1" x14ac:dyDescent="0.3">
      <c r="A258" s="800"/>
      <c r="B258" s="906"/>
      <c r="C258" s="387" t="s">
        <v>1436</v>
      </c>
      <c r="D258" s="254" t="s">
        <v>1369</v>
      </c>
      <c r="E258" s="390" t="s">
        <v>1435</v>
      </c>
      <c r="F258" s="499" t="s">
        <v>1511</v>
      </c>
      <c r="G258" s="499" t="s">
        <v>1557</v>
      </c>
      <c r="H258" s="720" t="s">
        <v>1558</v>
      </c>
      <c r="I258" s="499" t="s">
        <v>1559</v>
      </c>
      <c r="J258" s="720" t="s">
        <v>1446</v>
      </c>
      <c r="K258" s="499" t="s">
        <v>1560</v>
      </c>
      <c r="L258" s="499" t="s">
        <v>1561</v>
      </c>
      <c r="M258" s="256" t="str">
        <f>'Данные по ТП'!C162</f>
        <v>ТМ-630/10</v>
      </c>
      <c r="N258" s="255" t="s">
        <v>1352</v>
      </c>
      <c r="O258" s="256" t="s">
        <v>5</v>
      </c>
      <c r="P258" s="256">
        <f>'Данные по ТП'!F162</f>
        <v>51072</v>
      </c>
      <c r="Q258" s="260"/>
    </row>
    <row r="259" spans="1:17" ht="21" thickBot="1" x14ac:dyDescent="0.3">
      <c r="A259" s="800"/>
      <c r="B259" s="906"/>
      <c r="C259" s="446">
        <v>9</v>
      </c>
      <c r="D259" s="176"/>
      <c r="E259" s="392"/>
      <c r="F259" s="686">
        <f>((O259*1.73*220*0.9)/1000)+((N259*1.73*220*0.9)/1000)+((M259*1.73*220*0.9)/1000)</f>
        <v>0</v>
      </c>
      <c r="G259" s="822"/>
      <c r="H259" s="822"/>
      <c r="I259" s="822"/>
      <c r="J259" s="822"/>
      <c r="K259" s="822"/>
      <c r="L259" s="822"/>
      <c r="M259" s="281"/>
      <c r="N259" s="245"/>
      <c r="O259" s="245"/>
      <c r="P259" s="245"/>
      <c r="Q259" s="260"/>
    </row>
    <row r="260" spans="1:17" ht="21" thickBot="1" x14ac:dyDescent="0.3">
      <c r="A260" s="800"/>
      <c r="B260" s="906"/>
      <c r="C260" s="446">
        <v>10</v>
      </c>
      <c r="D260" s="176" t="s">
        <v>715</v>
      </c>
      <c r="E260" s="392"/>
      <c r="F260" s="686">
        <f t="shared" ref="F260:F264" si="30">((O260*1.73*220*0.9)/1000)+((N260*1.73*220*0.9)/1000)+((M260*1.73*220*0.9)/1000)</f>
        <v>51.72354</v>
      </c>
      <c r="G260" s="823"/>
      <c r="H260" s="823"/>
      <c r="I260" s="823"/>
      <c r="J260" s="823"/>
      <c r="K260" s="823"/>
      <c r="L260" s="823"/>
      <c r="M260" s="281">
        <v>35</v>
      </c>
      <c r="N260" s="245">
        <v>71</v>
      </c>
      <c r="O260" s="245">
        <v>45</v>
      </c>
      <c r="P260" s="245">
        <v>23</v>
      </c>
      <c r="Q260" s="260"/>
    </row>
    <row r="261" spans="1:17" ht="19.5" customHeight="1" thickBot="1" x14ac:dyDescent="0.3">
      <c r="A261" s="800"/>
      <c r="B261" s="906"/>
      <c r="C261" s="446">
        <v>11</v>
      </c>
      <c r="D261" s="176" t="s">
        <v>1027</v>
      </c>
      <c r="E261" s="392"/>
      <c r="F261" s="686">
        <f t="shared" si="30"/>
        <v>0</v>
      </c>
      <c r="G261" s="686"/>
      <c r="H261" s="686"/>
      <c r="I261" s="686"/>
      <c r="J261" s="686"/>
      <c r="K261" s="686"/>
      <c r="L261" s="686"/>
      <c r="M261" s="281">
        <v>0</v>
      </c>
      <c r="N261" s="245">
        <v>0</v>
      </c>
      <c r="O261" s="245">
        <v>0</v>
      </c>
      <c r="P261" s="245">
        <v>0</v>
      </c>
      <c r="Q261" s="260"/>
    </row>
    <row r="262" spans="1:17" ht="21" thickBot="1" x14ac:dyDescent="0.3">
      <c r="A262" s="800"/>
      <c r="B262" s="906"/>
      <c r="C262" s="446">
        <v>12</v>
      </c>
      <c r="D262" s="176" t="s">
        <v>716</v>
      </c>
      <c r="E262" s="392"/>
      <c r="F262" s="686">
        <f t="shared" si="30"/>
        <v>47.955600000000004</v>
      </c>
      <c r="G262" s="686"/>
      <c r="H262" s="686"/>
      <c r="I262" s="686"/>
      <c r="J262" s="686"/>
      <c r="K262" s="686"/>
      <c r="L262" s="686"/>
      <c r="M262" s="281">
        <v>50</v>
      </c>
      <c r="N262" s="245">
        <v>58</v>
      </c>
      <c r="O262" s="245">
        <v>32</v>
      </c>
      <c r="P262" s="245">
        <v>16</v>
      </c>
      <c r="Q262" s="260"/>
    </row>
    <row r="263" spans="1:17" ht="21" thickBot="1" x14ac:dyDescent="0.3">
      <c r="A263" s="800"/>
      <c r="B263" s="906"/>
      <c r="C263" s="446">
        <v>13</v>
      </c>
      <c r="D263" s="176" t="s">
        <v>717</v>
      </c>
      <c r="E263" s="392"/>
      <c r="F263" s="686">
        <f t="shared" si="30"/>
        <v>33.568919999999999</v>
      </c>
      <c r="G263" s="686"/>
      <c r="H263" s="686"/>
      <c r="I263" s="686"/>
      <c r="J263" s="686"/>
      <c r="K263" s="686"/>
      <c r="L263" s="686"/>
      <c r="M263" s="281">
        <v>32</v>
      </c>
      <c r="N263" s="245">
        <v>21</v>
      </c>
      <c r="O263" s="245">
        <v>45</v>
      </c>
      <c r="P263" s="245">
        <v>22</v>
      </c>
      <c r="Q263" s="260"/>
    </row>
    <row r="264" spans="1:17" ht="21" thickBot="1" x14ac:dyDescent="0.3">
      <c r="A264" s="800"/>
      <c r="B264" s="906"/>
      <c r="C264" s="446">
        <v>14</v>
      </c>
      <c r="D264" s="176" t="s">
        <v>718</v>
      </c>
      <c r="E264" s="392"/>
      <c r="F264" s="686">
        <f t="shared" si="30"/>
        <v>0</v>
      </c>
      <c r="G264" s="686"/>
      <c r="H264" s="686"/>
      <c r="I264" s="686"/>
      <c r="J264" s="686"/>
      <c r="K264" s="686"/>
      <c r="L264" s="686"/>
      <c r="M264" s="281">
        <v>0</v>
      </c>
      <c r="N264" s="245">
        <v>0</v>
      </c>
      <c r="O264" s="245">
        <v>0</v>
      </c>
      <c r="P264" s="245">
        <v>0</v>
      </c>
      <c r="Q264" s="260"/>
    </row>
    <row r="265" spans="1:17" ht="21" thickBot="1" x14ac:dyDescent="0.3">
      <c r="A265" s="800"/>
      <c r="B265" s="906"/>
      <c r="C265" s="446">
        <v>15</v>
      </c>
      <c r="D265" s="176" t="s">
        <v>719</v>
      </c>
      <c r="E265" s="392"/>
      <c r="F265" s="686">
        <f>((O265*1.73*220*0.9)/1000)+((N265*1.73*220*0.9)/1000)+((M265*1.73*220*0.9)/1000)</f>
        <v>1.7126999999999999</v>
      </c>
      <c r="G265" s="686"/>
      <c r="H265" s="686"/>
      <c r="I265" s="686"/>
      <c r="J265" s="686"/>
      <c r="K265" s="686"/>
      <c r="L265" s="686"/>
      <c r="M265" s="281">
        <v>3</v>
      </c>
      <c r="N265" s="245">
        <v>0</v>
      </c>
      <c r="O265" s="245">
        <v>2</v>
      </c>
      <c r="P265" s="245">
        <v>2</v>
      </c>
      <c r="Q265" s="260"/>
    </row>
    <row r="266" spans="1:17" ht="21" thickBot="1" x14ac:dyDescent="0.3">
      <c r="A266" s="800"/>
      <c r="B266" s="906"/>
      <c r="C266" s="446">
        <v>16</v>
      </c>
      <c r="D266" s="176" t="s">
        <v>720</v>
      </c>
      <c r="E266" s="392"/>
      <c r="F266" s="686">
        <f t="shared" ref="F266:F267" si="31">((O266*1.73*220*0.9)/1000)+((N266*1.73*220*0.9)/1000)+((M266*1.73*220*0.9)/1000)</f>
        <v>0</v>
      </c>
      <c r="G266" s="686"/>
      <c r="H266" s="686"/>
      <c r="I266" s="686"/>
      <c r="J266" s="686"/>
      <c r="K266" s="686"/>
      <c r="L266" s="686"/>
      <c r="M266" s="281">
        <v>0</v>
      </c>
      <c r="N266" s="245">
        <v>0</v>
      </c>
      <c r="O266" s="245">
        <v>0</v>
      </c>
      <c r="P266" s="245">
        <v>0</v>
      </c>
      <c r="Q266" s="260"/>
    </row>
    <row r="267" spans="1:17" ht="21" thickBot="1" x14ac:dyDescent="0.3">
      <c r="A267" s="800"/>
      <c r="B267" s="906"/>
      <c r="C267" s="446"/>
      <c r="D267" s="176"/>
      <c r="E267" s="392"/>
      <c r="F267" s="686">
        <f t="shared" si="31"/>
        <v>0</v>
      </c>
      <c r="G267" s="686"/>
      <c r="H267" s="686"/>
      <c r="I267" s="686"/>
      <c r="J267" s="686"/>
      <c r="K267" s="686"/>
      <c r="L267" s="686"/>
      <c r="M267" s="281"/>
      <c r="N267" s="362"/>
      <c r="O267" s="362"/>
      <c r="P267" s="362"/>
      <c r="Q267" s="260"/>
    </row>
    <row r="268" spans="1:17" ht="21" thickBot="1" x14ac:dyDescent="0.3">
      <c r="A268" s="800"/>
      <c r="B268" s="906"/>
      <c r="C268" s="446"/>
      <c r="D268" s="176"/>
      <c r="E268" s="392"/>
      <c r="F268" s="392"/>
      <c r="G268" s="392"/>
      <c r="H268" s="392"/>
      <c r="I268" s="392"/>
      <c r="J268" s="392"/>
      <c r="K268" s="392"/>
      <c r="L268" s="392"/>
      <c r="M268" s="281"/>
      <c r="N268" s="362"/>
      <c r="O268" s="362"/>
      <c r="P268" s="362"/>
      <c r="Q268" s="260"/>
    </row>
    <row r="269" spans="1:17" ht="21" thickBot="1" x14ac:dyDescent="0.3">
      <c r="A269" s="800"/>
      <c r="B269" s="906"/>
      <c r="C269" s="446"/>
      <c r="D269" s="102" t="s">
        <v>1313</v>
      </c>
      <c r="E269" s="441"/>
      <c r="F269" s="441"/>
      <c r="G269" s="441"/>
      <c r="H269" s="441"/>
      <c r="I269" s="441"/>
      <c r="J269" s="441"/>
      <c r="K269" s="441"/>
      <c r="L269" s="441"/>
      <c r="M269" s="270">
        <f>SUM(M260:M266)</f>
        <v>120</v>
      </c>
      <c r="N269" s="258">
        <f>SUM(N260:N266)</f>
        <v>150</v>
      </c>
      <c r="O269" s="258">
        <f>SUM(O260:O266)</f>
        <v>124</v>
      </c>
      <c r="P269" s="258">
        <f>SUM(P260:P266)</f>
        <v>63</v>
      </c>
      <c r="Q269" s="260"/>
    </row>
    <row r="270" spans="1:17" ht="19.5" thickBot="1" x14ac:dyDescent="0.25">
      <c r="A270" s="800"/>
      <c r="B270" s="906"/>
      <c r="C270" s="446"/>
      <c r="D270" s="102" t="s">
        <v>1315</v>
      </c>
      <c r="E270" s="441"/>
      <c r="F270" s="393"/>
      <c r="G270" s="393"/>
      <c r="H270" s="393"/>
      <c r="I270" s="393"/>
      <c r="J270" s="393"/>
      <c r="K270" s="393"/>
      <c r="L270" s="393"/>
      <c r="M270" s="135">
        <f t="shared" ref="M270:O270" si="32">(M269*1.73*220*0.9)/1000</f>
        <v>41.104800000000004</v>
      </c>
      <c r="N270" s="135">
        <f t="shared" si="32"/>
        <v>51.381</v>
      </c>
      <c r="O270" s="135">
        <f t="shared" si="32"/>
        <v>42.474959999999996</v>
      </c>
      <c r="P270" s="259"/>
      <c r="Q270" s="168"/>
    </row>
    <row r="271" spans="1:17" ht="18.75" thickBot="1" x14ac:dyDescent="0.3">
      <c r="A271" s="800"/>
      <c r="B271" s="906"/>
      <c r="C271" s="446"/>
      <c r="D271" s="102" t="s">
        <v>1317</v>
      </c>
      <c r="E271" s="441"/>
      <c r="F271" s="441"/>
      <c r="G271" s="441"/>
      <c r="H271" s="441"/>
      <c r="I271" s="441"/>
      <c r="J271" s="441"/>
      <c r="K271" s="441"/>
      <c r="L271" s="441"/>
      <c r="M271" s="907">
        <f>(M270+N270+O270)</f>
        <v>134.96075999999999</v>
      </c>
      <c r="N271" s="907"/>
      <c r="O271" s="907"/>
      <c r="P271" s="907"/>
      <c r="Q271" s="260"/>
    </row>
    <row r="272" spans="1:17" ht="21" thickBot="1" x14ac:dyDescent="0.3">
      <c r="A272" s="801"/>
      <c r="B272" s="906"/>
      <c r="C272" s="446"/>
      <c r="D272" s="37" t="s">
        <v>59</v>
      </c>
      <c r="E272" s="435"/>
      <c r="F272" s="435"/>
      <c r="G272" s="435"/>
      <c r="H272" s="435"/>
      <c r="I272" s="435"/>
      <c r="J272" s="435"/>
      <c r="K272" s="435"/>
      <c r="L272" s="435"/>
      <c r="M272" s="268">
        <f>M269+M254</f>
        <v>172</v>
      </c>
      <c r="N272" s="73">
        <f>N269+N254</f>
        <v>233</v>
      </c>
      <c r="O272" s="73">
        <f>O269+O254</f>
        <v>198</v>
      </c>
      <c r="P272" s="73">
        <f>P269+P254</f>
        <v>88</v>
      </c>
      <c r="Q272" s="260"/>
    </row>
    <row r="273" spans="1:17" ht="54" customHeight="1" thickBot="1" x14ac:dyDescent="0.3">
      <c r="A273" s="637"/>
      <c r="B273" s="637"/>
      <c r="C273" s="637"/>
      <c r="D273" s="629" t="str">
        <f>HYPERLINK("#Оглавление!h13","&lt;&lt;&lt;&lt;&lt;")</f>
        <v>&lt;&lt;&lt;&lt;&lt;</v>
      </c>
      <c r="E273" s="637"/>
      <c r="F273" s="637"/>
      <c r="G273" s="637"/>
      <c r="H273" s="637"/>
      <c r="I273" s="637"/>
      <c r="J273" s="637"/>
      <c r="K273" s="637"/>
      <c r="L273" s="637"/>
      <c r="M273" s="637"/>
      <c r="N273" s="637"/>
      <c r="O273" s="637"/>
      <c r="P273" s="637"/>
      <c r="Q273" s="260"/>
    </row>
    <row r="274" spans="1:17" ht="48" thickBot="1" x14ac:dyDescent="0.3">
      <c r="A274" s="282" t="s">
        <v>1652</v>
      </c>
      <c r="B274" s="68"/>
      <c r="C274" s="387" t="s">
        <v>1436</v>
      </c>
      <c r="D274" s="182" t="s">
        <v>1351</v>
      </c>
      <c r="E274" s="390" t="s">
        <v>1435</v>
      </c>
      <c r="F274" s="499" t="s">
        <v>1511</v>
      </c>
      <c r="G274" s="499" t="s">
        <v>1557</v>
      </c>
      <c r="H274" s="720" t="s">
        <v>1558</v>
      </c>
      <c r="I274" s="499" t="s">
        <v>1559</v>
      </c>
      <c r="J274" s="720" t="s">
        <v>1446</v>
      </c>
      <c r="K274" s="499" t="s">
        <v>1560</v>
      </c>
      <c r="L274" s="499" t="s">
        <v>1561</v>
      </c>
      <c r="M274" s="125" t="str">
        <f>'Данные по ТП'!C163</f>
        <v>ТМ-400/10</v>
      </c>
      <c r="N274" s="126" t="s">
        <v>1352</v>
      </c>
      <c r="O274" s="125" t="s">
        <v>5</v>
      </c>
      <c r="P274" s="127">
        <f>'Данные по ТП'!F163</f>
        <v>47866</v>
      </c>
      <c r="Q274" s="260"/>
    </row>
    <row r="275" spans="1:17" ht="19.5" customHeight="1" thickBot="1" x14ac:dyDescent="0.3">
      <c r="A275" s="902" t="s">
        <v>1653</v>
      </c>
      <c r="B275" s="887" t="s">
        <v>776</v>
      </c>
      <c r="C275" s="401">
        <v>1</v>
      </c>
      <c r="D275" s="173" t="s">
        <v>721</v>
      </c>
      <c r="E275" s="391"/>
      <c r="F275" s="686">
        <f>((O275*1.73*220*0.9)/1000)+((N275*1.73*220*0.9)/1000)+((M275*1.73*220*0.9)/1000)</f>
        <v>13.359059999999999</v>
      </c>
      <c r="G275" s="822">
        <v>240</v>
      </c>
      <c r="H275" s="822">
        <v>238</v>
      </c>
      <c r="I275" s="822">
        <v>222</v>
      </c>
      <c r="J275" s="822">
        <v>410</v>
      </c>
      <c r="K275" s="822">
        <v>412</v>
      </c>
      <c r="L275" s="822">
        <v>413</v>
      </c>
      <c r="M275" s="278">
        <v>10</v>
      </c>
      <c r="N275" s="214">
        <v>15</v>
      </c>
      <c r="O275" s="214">
        <v>14</v>
      </c>
      <c r="P275" s="214">
        <v>10</v>
      </c>
      <c r="Q275" s="260"/>
    </row>
    <row r="276" spans="1:17" ht="21" thickBot="1" x14ac:dyDescent="0.3">
      <c r="A276" s="903"/>
      <c r="B276" s="888"/>
      <c r="C276" s="401">
        <v>2</v>
      </c>
      <c r="D276" s="173" t="s">
        <v>722</v>
      </c>
      <c r="E276" s="391"/>
      <c r="F276" s="686">
        <f t="shared" ref="F276:F285" si="33">((O276*1.73*220*0.9)/1000)+((N276*1.73*220*0.9)/1000)+((M276*1.73*220*0.9)/1000)</f>
        <v>22.950180000000003</v>
      </c>
      <c r="G276" s="823"/>
      <c r="H276" s="823"/>
      <c r="I276" s="823"/>
      <c r="J276" s="823"/>
      <c r="K276" s="823"/>
      <c r="L276" s="823"/>
      <c r="M276" s="278">
        <v>18</v>
      </c>
      <c r="N276" s="214">
        <v>12</v>
      </c>
      <c r="O276" s="214">
        <v>37</v>
      </c>
      <c r="P276" s="214">
        <v>12</v>
      </c>
      <c r="Q276" s="260"/>
    </row>
    <row r="277" spans="1:17" ht="21" thickBot="1" x14ac:dyDescent="0.3">
      <c r="A277" s="903"/>
      <c r="B277" s="888"/>
      <c r="C277" s="401">
        <v>3</v>
      </c>
      <c r="D277" s="173" t="s">
        <v>723</v>
      </c>
      <c r="E277" s="391"/>
      <c r="F277" s="686">
        <f t="shared" si="33"/>
        <v>30.486059999999998</v>
      </c>
      <c r="G277" s="686"/>
      <c r="H277" s="686"/>
      <c r="I277" s="686"/>
      <c r="J277" s="686"/>
      <c r="K277" s="686"/>
      <c r="L277" s="686"/>
      <c r="M277" s="278">
        <v>10</v>
      </c>
      <c r="N277" s="214">
        <v>52</v>
      </c>
      <c r="O277" s="214">
        <v>27</v>
      </c>
      <c r="P277" s="214">
        <v>31</v>
      </c>
      <c r="Q277" s="260"/>
    </row>
    <row r="278" spans="1:17" ht="21" thickBot="1" x14ac:dyDescent="0.3">
      <c r="A278" s="903"/>
      <c r="B278" s="888"/>
      <c r="C278" s="401">
        <v>4</v>
      </c>
      <c r="D278" s="173" t="s">
        <v>724</v>
      </c>
      <c r="E278" s="391"/>
      <c r="F278" s="686">
        <f t="shared" si="33"/>
        <v>22.2651</v>
      </c>
      <c r="G278" s="686"/>
      <c r="H278" s="686"/>
      <c r="I278" s="686"/>
      <c r="J278" s="686"/>
      <c r="K278" s="686"/>
      <c r="L278" s="686"/>
      <c r="M278" s="278">
        <v>20</v>
      </c>
      <c r="N278" s="214">
        <v>21</v>
      </c>
      <c r="O278" s="214">
        <v>24</v>
      </c>
      <c r="P278" s="214">
        <v>3</v>
      </c>
      <c r="Q278" s="260"/>
    </row>
    <row r="279" spans="1:17" ht="21" thickBot="1" x14ac:dyDescent="0.3">
      <c r="A279" s="903"/>
      <c r="B279" s="888"/>
      <c r="C279" s="401">
        <v>5</v>
      </c>
      <c r="D279" s="173" t="s">
        <v>725</v>
      </c>
      <c r="E279" s="391"/>
      <c r="F279" s="686">
        <f t="shared" si="33"/>
        <v>0</v>
      </c>
      <c r="G279" s="686"/>
      <c r="H279" s="686"/>
      <c r="I279" s="686"/>
      <c r="J279" s="686"/>
      <c r="K279" s="686"/>
      <c r="L279" s="686"/>
      <c r="M279" s="278">
        <v>0</v>
      </c>
      <c r="N279" s="214">
        <v>0</v>
      </c>
      <c r="O279" s="214">
        <v>0</v>
      </c>
      <c r="P279" s="214">
        <v>0</v>
      </c>
      <c r="Q279" s="260"/>
    </row>
    <row r="280" spans="1:17" ht="21" thickBot="1" x14ac:dyDescent="0.3">
      <c r="A280" s="903"/>
      <c r="B280" s="888"/>
      <c r="C280" s="401">
        <v>6</v>
      </c>
      <c r="D280" s="173" t="s">
        <v>726</v>
      </c>
      <c r="E280" s="391"/>
      <c r="F280" s="686">
        <f t="shared" si="33"/>
        <v>47.613059999999997</v>
      </c>
      <c r="G280" s="686"/>
      <c r="H280" s="686"/>
      <c r="I280" s="686"/>
      <c r="J280" s="686"/>
      <c r="K280" s="686"/>
      <c r="L280" s="686"/>
      <c r="M280" s="278">
        <v>22</v>
      </c>
      <c r="N280" s="214">
        <v>70</v>
      </c>
      <c r="O280" s="214">
        <v>47</v>
      </c>
      <c r="P280" s="214">
        <v>35</v>
      </c>
      <c r="Q280" s="260"/>
    </row>
    <row r="281" spans="1:17" ht="21" thickBot="1" x14ac:dyDescent="0.3">
      <c r="A281" s="903"/>
      <c r="B281" s="888"/>
      <c r="C281" s="401">
        <v>8</v>
      </c>
      <c r="D281" s="173" t="s">
        <v>727</v>
      </c>
      <c r="E281" s="391"/>
      <c r="F281" s="686">
        <f t="shared" si="33"/>
        <v>0</v>
      </c>
      <c r="G281" s="686"/>
      <c r="H281" s="686"/>
      <c r="I281" s="686"/>
      <c r="J281" s="686"/>
      <c r="K281" s="686"/>
      <c r="L281" s="686"/>
      <c r="M281" s="278">
        <v>0</v>
      </c>
      <c r="N281" s="214">
        <v>0</v>
      </c>
      <c r="O281" s="214">
        <v>0</v>
      </c>
      <c r="P281" s="214">
        <v>0</v>
      </c>
      <c r="Q281" s="260"/>
    </row>
    <row r="282" spans="1:17" ht="21" thickBot="1" x14ac:dyDescent="0.3">
      <c r="A282" s="903"/>
      <c r="B282" s="888"/>
      <c r="C282" s="401">
        <v>10</v>
      </c>
      <c r="D282" s="173" t="s">
        <v>728</v>
      </c>
      <c r="E282" s="391"/>
      <c r="F282" s="686">
        <f t="shared" si="33"/>
        <v>21.922559999999997</v>
      </c>
      <c r="G282" s="686"/>
      <c r="H282" s="686"/>
      <c r="I282" s="686"/>
      <c r="J282" s="686"/>
      <c r="K282" s="686"/>
      <c r="L282" s="686"/>
      <c r="M282" s="278">
        <v>26</v>
      </c>
      <c r="N282" s="214">
        <v>24</v>
      </c>
      <c r="O282" s="214">
        <v>14</v>
      </c>
      <c r="P282" s="214">
        <v>11</v>
      </c>
      <c r="Q282" s="260"/>
    </row>
    <row r="283" spans="1:17" ht="21" thickBot="1" x14ac:dyDescent="0.3">
      <c r="A283" s="903"/>
      <c r="B283" s="888"/>
      <c r="C283" s="401">
        <v>11</v>
      </c>
      <c r="D283" s="173" t="s">
        <v>729</v>
      </c>
      <c r="E283" s="391"/>
      <c r="F283" s="686">
        <f t="shared" si="33"/>
        <v>26.375579999999999</v>
      </c>
      <c r="G283" s="686"/>
      <c r="H283" s="686"/>
      <c r="I283" s="686"/>
      <c r="J283" s="686"/>
      <c r="K283" s="686"/>
      <c r="L283" s="686"/>
      <c r="M283" s="278">
        <v>29</v>
      </c>
      <c r="N283" s="214">
        <v>25</v>
      </c>
      <c r="O283" s="214">
        <v>23</v>
      </c>
      <c r="P283" s="214">
        <v>13</v>
      </c>
      <c r="Q283" s="260"/>
    </row>
    <row r="284" spans="1:17" ht="19.5" customHeight="1" thickBot="1" x14ac:dyDescent="0.3">
      <c r="A284" s="903"/>
      <c r="B284" s="888"/>
      <c r="C284" s="401">
        <v>12</v>
      </c>
      <c r="D284" s="173" t="s">
        <v>730</v>
      </c>
      <c r="E284" s="391"/>
      <c r="F284" s="686">
        <f t="shared" si="33"/>
        <v>20.894939999999998</v>
      </c>
      <c r="G284" s="686"/>
      <c r="H284" s="686"/>
      <c r="I284" s="686"/>
      <c r="J284" s="686"/>
      <c r="K284" s="686"/>
      <c r="L284" s="686"/>
      <c r="M284" s="278">
        <v>14</v>
      </c>
      <c r="N284" s="214">
        <v>18</v>
      </c>
      <c r="O284" s="214">
        <v>29</v>
      </c>
      <c r="P284" s="214">
        <v>13</v>
      </c>
      <c r="Q284" s="260"/>
    </row>
    <row r="285" spans="1:17" ht="19.5" customHeight="1" thickBot="1" x14ac:dyDescent="0.3">
      <c r="A285" s="903"/>
      <c r="B285" s="888"/>
      <c r="C285" s="401"/>
      <c r="D285" s="173"/>
      <c r="E285" s="391"/>
      <c r="F285" s="686">
        <f t="shared" si="33"/>
        <v>0</v>
      </c>
      <c r="G285" s="686"/>
      <c r="H285" s="686"/>
      <c r="I285" s="686"/>
      <c r="J285" s="686"/>
      <c r="K285" s="686"/>
      <c r="L285" s="686"/>
      <c r="M285" s="278"/>
      <c r="N285" s="361"/>
      <c r="O285" s="361"/>
      <c r="P285" s="361"/>
      <c r="Q285" s="260"/>
    </row>
    <row r="286" spans="1:17" ht="19.5" customHeight="1" thickBot="1" x14ac:dyDescent="0.3">
      <c r="A286" s="903"/>
      <c r="B286" s="888"/>
      <c r="C286" s="401"/>
      <c r="D286" s="173"/>
      <c r="E286" s="391"/>
      <c r="F286" s="391"/>
      <c r="G286" s="391"/>
      <c r="H286" s="391"/>
      <c r="I286" s="391"/>
      <c r="J286" s="391"/>
      <c r="K286" s="391"/>
      <c r="L286" s="391"/>
      <c r="M286" s="278"/>
      <c r="N286" s="361"/>
      <c r="O286" s="361"/>
      <c r="P286" s="361"/>
      <c r="Q286" s="260"/>
    </row>
    <row r="287" spans="1:17" ht="21" thickBot="1" x14ac:dyDescent="0.3">
      <c r="A287" s="903"/>
      <c r="B287" s="888"/>
      <c r="C287" s="401"/>
      <c r="D287" s="3" t="s">
        <v>1314</v>
      </c>
      <c r="E287" s="393"/>
      <c r="F287" s="393"/>
      <c r="G287" s="393"/>
      <c r="H287" s="393"/>
      <c r="I287" s="393"/>
      <c r="J287" s="393"/>
      <c r="K287" s="393"/>
      <c r="L287" s="393"/>
      <c r="M287" s="265">
        <f>SUM(M275:M284)</f>
        <v>149</v>
      </c>
      <c r="N287" s="70">
        <f>SUM(N275:N284)</f>
        <v>237</v>
      </c>
      <c r="O287" s="70">
        <f>SUM(O275:O284)</f>
        <v>215</v>
      </c>
      <c r="P287" s="70">
        <f>SUM(P275:P284)</f>
        <v>128</v>
      </c>
      <c r="Q287" s="260"/>
    </row>
    <row r="288" spans="1:17" ht="19.5" thickBot="1" x14ac:dyDescent="0.25">
      <c r="A288" s="903"/>
      <c r="B288" s="888"/>
      <c r="C288" s="401"/>
      <c r="D288" s="3" t="s">
        <v>1315</v>
      </c>
      <c r="E288" s="393"/>
      <c r="F288" s="393"/>
      <c r="G288" s="393"/>
      <c r="H288" s="393"/>
      <c r="I288" s="393"/>
      <c r="J288" s="393"/>
      <c r="K288" s="393"/>
      <c r="L288" s="393"/>
      <c r="M288" s="135">
        <f t="shared" ref="M288:O288" si="34">(M287*1.73*220*0.9)/1000</f>
        <v>51.038460000000001</v>
      </c>
      <c r="N288" s="135">
        <f t="shared" si="34"/>
        <v>81.181979999999996</v>
      </c>
      <c r="O288" s="135">
        <f t="shared" si="34"/>
        <v>73.646100000000004</v>
      </c>
      <c r="P288" s="136"/>
      <c r="Q288" s="168"/>
    </row>
    <row r="289" spans="1:17" ht="18.75" customHeight="1" thickBot="1" x14ac:dyDescent="0.3">
      <c r="A289" s="903"/>
      <c r="B289" s="888"/>
      <c r="C289" s="401"/>
      <c r="D289" s="3" t="s">
        <v>1316</v>
      </c>
      <c r="E289" s="394"/>
      <c r="F289" s="394"/>
      <c r="G289" s="394"/>
      <c r="H289" s="394"/>
      <c r="I289" s="394"/>
      <c r="J289" s="394"/>
      <c r="K289" s="394"/>
      <c r="L289" s="394"/>
      <c r="M289" s="788">
        <f>(M288+N288+O288)</f>
        <v>205.86653999999999</v>
      </c>
      <c r="N289" s="789"/>
      <c r="O289" s="789"/>
      <c r="P289" s="790"/>
      <c r="Q289" s="260"/>
    </row>
    <row r="290" spans="1:17" ht="19.5" thickBot="1" x14ac:dyDescent="0.3">
      <c r="A290" s="903"/>
      <c r="B290" s="888"/>
      <c r="C290" s="455"/>
      <c r="D290" s="831"/>
      <c r="E290" s="831"/>
      <c r="F290" s="831"/>
      <c r="G290" s="831"/>
      <c r="H290" s="831"/>
      <c r="I290" s="831"/>
      <c r="J290" s="831"/>
      <c r="K290" s="831"/>
      <c r="L290" s="831"/>
      <c r="M290" s="831"/>
      <c r="N290" s="831"/>
      <c r="O290" s="831"/>
      <c r="P290" s="832"/>
      <c r="Q290" s="260"/>
    </row>
    <row r="291" spans="1:17" ht="48" thickBot="1" x14ac:dyDescent="0.3">
      <c r="A291" s="903"/>
      <c r="B291" s="888"/>
      <c r="C291" s="387" t="s">
        <v>1436</v>
      </c>
      <c r="D291" s="257" t="s">
        <v>1327</v>
      </c>
      <c r="E291" s="390" t="s">
        <v>1435</v>
      </c>
      <c r="F291" s="499" t="s">
        <v>1511</v>
      </c>
      <c r="G291" s="499" t="s">
        <v>1557</v>
      </c>
      <c r="H291" s="720" t="s">
        <v>1558</v>
      </c>
      <c r="I291" s="499" t="s">
        <v>1559</v>
      </c>
      <c r="J291" s="720" t="s">
        <v>1446</v>
      </c>
      <c r="K291" s="499" t="s">
        <v>1560</v>
      </c>
      <c r="L291" s="499" t="s">
        <v>1561</v>
      </c>
      <c r="M291" s="125" t="str">
        <f>'Данные по ТП'!C163</f>
        <v>ТМ-400/10</v>
      </c>
      <c r="N291" s="126" t="s">
        <v>1352</v>
      </c>
      <c r="O291" s="125" t="s">
        <v>5</v>
      </c>
      <c r="P291" s="127">
        <f>'Данные по ТП'!F164</f>
        <v>47853</v>
      </c>
      <c r="Q291" s="260"/>
    </row>
    <row r="292" spans="1:17" ht="21" thickBot="1" x14ac:dyDescent="0.3">
      <c r="A292" s="903"/>
      <c r="B292" s="888"/>
      <c r="C292" s="401">
        <v>13</v>
      </c>
      <c r="D292" s="173" t="s">
        <v>731</v>
      </c>
      <c r="E292" s="391"/>
      <c r="F292" s="686">
        <f>((O292*1.73*220*0.9)/1000)+((N292*1.73*220*0.9)/1000)+((M292*1.73*220*0.9)/1000)</f>
        <v>0</v>
      </c>
      <c r="G292" s="822">
        <v>233</v>
      </c>
      <c r="H292" s="822">
        <v>234</v>
      </c>
      <c r="I292" s="822">
        <v>222</v>
      </c>
      <c r="J292" s="822">
        <v>394</v>
      </c>
      <c r="K292" s="822">
        <v>395</v>
      </c>
      <c r="L292" s="822">
        <v>396</v>
      </c>
      <c r="M292" s="278">
        <v>0</v>
      </c>
      <c r="N292" s="214">
        <v>0</v>
      </c>
      <c r="O292" s="214">
        <v>0</v>
      </c>
      <c r="P292" s="214">
        <v>0</v>
      </c>
      <c r="Q292" s="260"/>
    </row>
    <row r="293" spans="1:17" ht="21" thickBot="1" x14ac:dyDescent="0.3">
      <c r="A293" s="903"/>
      <c r="B293" s="888"/>
      <c r="C293" s="401">
        <v>14</v>
      </c>
      <c r="D293" s="173" t="s">
        <v>732</v>
      </c>
      <c r="E293" s="391"/>
      <c r="F293" s="686">
        <f t="shared" ref="F293:F304" si="35">((O293*1.73*220*0.9)/1000)+((N293*1.73*220*0.9)/1000)+((M293*1.73*220*0.9)/1000)</f>
        <v>0</v>
      </c>
      <c r="G293" s="823"/>
      <c r="H293" s="823"/>
      <c r="I293" s="823"/>
      <c r="J293" s="823"/>
      <c r="K293" s="823"/>
      <c r="L293" s="823"/>
      <c r="M293" s="278">
        <v>0</v>
      </c>
      <c r="N293" s="214">
        <v>0</v>
      </c>
      <c r="O293" s="214">
        <v>0</v>
      </c>
      <c r="P293" s="214">
        <v>0</v>
      </c>
      <c r="Q293" s="260"/>
    </row>
    <row r="294" spans="1:17" ht="21" thickBot="1" x14ac:dyDescent="0.3">
      <c r="A294" s="903"/>
      <c r="B294" s="888"/>
      <c r="C294" s="401">
        <v>15</v>
      </c>
      <c r="D294" s="173" t="s">
        <v>733</v>
      </c>
      <c r="E294" s="391"/>
      <c r="F294" s="686">
        <f t="shared" si="35"/>
        <v>16.784460000000003</v>
      </c>
      <c r="G294" s="686"/>
      <c r="H294" s="686"/>
      <c r="I294" s="686"/>
      <c r="J294" s="686"/>
      <c r="K294" s="686"/>
      <c r="L294" s="686"/>
      <c r="M294" s="278">
        <v>9</v>
      </c>
      <c r="N294" s="214">
        <v>13</v>
      </c>
      <c r="O294" s="214">
        <v>27</v>
      </c>
      <c r="P294" s="214">
        <v>9</v>
      </c>
      <c r="Q294" s="260"/>
    </row>
    <row r="295" spans="1:17" ht="21" thickBot="1" x14ac:dyDescent="0.3">
      <c r="A295" s="903"/>
      <c r="B295" s="888"/>
      <c r="C295" s="401">
        <v>16</v>
      </c>
      <c r="D295" s="173" t="s">
        <v>734</v>
      </c>
      <c r="E295" s="391"/>
      <c r="F295" s="686">
        <f t="shared" si="35"/>
        <v>0</v>
      </c>
      <c r="G295" s="686"/>
      <c r="H295" s="686"/>
      <c r="I295" s="686"/>
      <c r="J295" s="686"/>
      <c r="K295" s="686"/>
      <c r="L295" s="686"/>
      <c r="M295" s="278">
        <v>0</v>
      </c>
      <c r="N295" s="214">
        <v>0</v>
      </c>
      <c r="O295" s="214">
        <v>0</v>
      </c>
      <c r="P295" s="214">
        <v>0</v>
      </c>
      <c r="Q295" s="260"/>
    </row>
    <row r="296" spans="1:17" ht="21" thickBot="1" x14ac:dyDescent="0.3">
      <c r="A296" s="903"/>
      <c r="B296" s="888"/>
      <c r="C296" s="401">
        <v>17</v>
      </c>
      <c r="D296" s="173" t="s">
        <v>735</v>
      </c>
      <c r="E296" s="391"/>
      <c r="F296" s="686">
        <f t="shared" si="35"/>
        <v>0</v>
      </c>
      <c r="G296" s="686"/>
      <c r="H296" s="686"/>
      <c r="I296" s="686"/>
      <c r="J296" s="686"/>
      <c r="K296" s="686"/>
      <c r="L296" s="686"/>
      <c r="M296" s="278">
        <v>0</v>
      </c>
      <c r="N296" s="214">
        <v>0</v>
      </c>
      <c r="O296" s="214">
        <v>0</v>
      </c>
      <c r="P296" s="214">
        <v>0</v>
      </c>
      <c r="Q296" s="260"/>
    </row>
    <row r="297" spans="1:17" ht="21" thickBot="1" x14ac:dyDescent="0.3">
      <c r="A297" s="903"/>
      <c r="B297" s="888"/>
      <c r="C297" s="401">
        <v>18</v>
      </c>
      <c r="D297" s="173" t="s">
        <v>736</v>
      </c>
      <c r="E297" s="391"/>
      <c r="F297" s="686">
        <f t="shared" si="35"/>
        <v>0</v>
      </c>
      <c r="G297" s="686"/>
      <c r="H297" s="686"/>
      <c r="I297" s="686"/>
      <c r="J297" s="686"/>
      <c r="K297" s="686"/>
      <c r="L297" s="686"/>
      <c r="M297" s="278">
        <v>0</v>
      </c>
      <c r="N297" s="214">
        <v>0</v>
      </c>
      <c r="O297" s="214">
        <v>0</v>
      </c>
      <c r="P297" s="214">
        <v>0</v>
      </c>
      <c r="Q297" s="260"/>
    </row>
    <row r="298" spans="1:17" ht="21" thickBot="1" x14ac:dyDescent="0.3">
      <c r="A298" s="903"/>
      <c r="B298" s="888"/>
      <c r="C298" s="401">
        <v>19</v>
      </c>
      <c r="D298" s="173" t="s">
        <v>737</v>
      </c>
      <c r="E298" s="391"/>
      <c r="F298" s="686">
        <f t="shared" si="35"/>
        <v>21.580020000000001</v>
      </c>
      <c r="G298" s="686"/>
      <c r="H298" s="686"/>
      <c r="I298" s="686"/>
      <c r="J298" s="686"/>
      <c r="K298" s="686"/>
      <c r="L298" s="686"/>
      <c r="M298" s="278">
        <v>9</v>
      </c>
      <c r="N298" s="214">
        <v>24</v>
      </c>
      <c r="O298" s="214">
        <v>30</v>
      </c>
      <c r="P298" s="214">
        <v>12</v>
      </c>
      <c r="Q298" s="260"/>
    </row>
    <row r="299" spans="1:17" ht="21" thickBot="1" x14ac:dyDescent="0.3">
      <c r="A299" s="903"/>
      <c r="B299" s="888"/>
      <c r="C299" s="401">
        <v>20</v>
      </c>
      <c r="D299" s="173" t="s">
        <v>738</v>
      </c>
      <c r="E299" s="391"/>
      <c r="F299" s="686">
        <f t="shared" si="35"/>
        <v>72.618480000000005</v>
      </c>
      <c r="G299" s="686"/>
      <c r="H299" s="686"/>
      <c r="I299" s="686"/>
      <c r="J299" s="686"/>
      <c r="K299" s="686"/>
      <c r="L299" s="686"/>
      <c r="M299" s="278">
        <v>36</v>
      </c>
      <c r="N299" s="214">
        <v>76</v>
      </c>
      <c r="O299" s="214">
        <v>100</v>
      </c>
      <c r="P299" s="214">
        <v>28</v>
      </c>
      <c r="Q299" s="260"/>
    </row>
    <row r="300" spans="1:17" ht="21" thickBot="1" x14ac:dyDescent="0.3">
      <c r="A300" s="903"/>
      <c r="B300" s="888"/>
      <c r="C300" s="401">
        <v>21</v>
      </c>
      <c r="D300" s="173" t="s">
        <v>739</v>
      </c>
      <c r="E300" s="391"/>
      <c r="F300" s="686">
        <f t="shared" si="35"/>
        <v>13.359059999999999</v>
      </c>
      <c r="G300" s="686"/>
      <c r="H300" s="686"/>
      <c r="I300" s="686"/>
      <c r="J300" s="686"/>
      <c r="K300" s="686"/>
      <c r="L300" s="686"/>
      <c r="M300" s="278">
        <v>10</v>
      </c>
      <c r="N300" s="214">
        <v>4</v>
      </c>
      <c r="O300" s="214">
        <v>25</v>
      </c>
      <c r="P300" s="214">
        <v>18</v>
      </c>
      <c r="Q300" s="260"/>
    </row>
    <row r="301" spans="1:17" ht="21" thickBot="1" x14ac:dyDescent="0.3">
      <c r="A301" s="903"/>
      <c r="B301" s="888"/>
      <c r="C301" s="401">
        <v>22</v>
      </c>
      <c r="D301" s="173" t="s">
        <v>740</v>
      </c>
      <c r="E301" s="391"/>
      <c r="F301" s="686">
        <f t="shared" si="35"/>
        <v>0</v>
      </c>
      <c r="G301" s="686"/>
      <c r="H301" s="686"/>
      <c r="I301" s="686"/>
      <c r="J301" s="686"/>
      <c r="K301" s="686"/>
      <c r="L301" s="686"/>
      <c r="M301" s="278">
        <v>0</v>
      </c>
      <c r="N301" s="214">
        <v>0</v>
      </c>
      <c r="O301" s="214">
        <v>0</v>
      </c>
      <c r="P301" s="214">
        <v>0</v>
      </c>
      <c r="Q301" s="260"/>
    </row>
    <row r="302" spans="1:17" ht="19.5" customHeight="1" thickBot="1" x14ac:dyDescent="0.3">
      <c r="A302" s="903"/>
      <c r="B302" s="888"/>
      <c r="C302" s="401">
        <v>23</v>
      </c>
      <c r="D302" s="173" t="s">
        <v>741</v>
      </c>
      <c r="E302" s="391"/>
      <c r="F302" s="686">
        <f t="shared" si="35"/>
        <v>0</v>
      </c>
      <c r="G302" s="686"/>
      <c r="H302" s="686"/>
      <c r="I302" s="686"/>
      <c r="J302" s="686"/>
      <c r="K302" s="686"/>
      <c r="L302" s="686"/>
      <c r="M302" s="278">
        <v>0</v>
      </c>
      <c r="N302" s="214">
        <v>0</v>
      </c>
      <c r="O302" s="214">
        <v>0</v>
      </c>
      <c r="P302" s="214">
        <v>0</v>
      </c>
      <c r="Q302" s="260"/>
    </row>
    <row r="303" spans="1:17" ht="19.5" customHeight="1" thickBot="1" x14ac:dyDescent="0.3">
      <c r="A303" s="903"/>
      <c r="B303" s="888"/>
      <c r="C303" s="401">
        <v>24</v>
      </c>
      <c r="D303" s="173" t="s">
        <v>742</v>
      </c>
      <c r="E303" s="391"/>
      <c r="F303" s="686">
        <f t="shared" si="35"/>
        <v>0</v>
      </c>
      <c r="G303" s="686"/>
      <c r="H303" s="686"/>
      <c r="I303" s="686"/>
      <c r="J303" s="686"/>
      <c r="K303" s="686"/>
      <c r="L303" s="686"/>
      <c r="M303" s="278">
        <v>0</v>
      </c>
      <c r="N303" s="214">
        <v>0</v>
      </c>
      <c r="O303" s="214">
        <v>0</v>
      </c>
      <c r="P303" s="214">
        <v>0</v>
      </c>
      <c r="Q303" s="260"/>
    </row>
    <row r="304" spans="1:17" ht="19.5" customHeight="1" thickBot="1" x14ac:dyDescent="0.3">
      <c r="A304" s="903"/>
      <c r="B304" s="888"/>
      <c r="C304" s="401"/>
      <c r="D304" s="173"/>
      <c r="E304" s="391"/>
      <c r="F304" s="686">
        <f t="shared" si="35"/>
        <v>0</v>
      </c>
      <c r="G304" s="686"/>
      <c r="H304" s="686"/>
      <c r="I304" s="686"/>
      <c r="J304" s="686"/>
      <c r="K304" s="686"/>
      <c r="L304" s="686"/>
      <c r="M304" s="278">
        <v>0</v>
      </c>
      <c r="N304" s="361">
        <v>0</v>
      </c>
      <c r="O304" s="361">
        <v>0</v>
      </c>
      <c r="P304" s="361">
        <v>0</v>
      </c>
      <c r="Q304" s="260"/>
    </row>
    <row r="305" spans="1:17" ht="19.5" customHeight="1" thickBot="1" x14ac:dyDescent="0.3">
      <c r="A305" s="903"/>
      <c r="B305" s="888"/>
      <c r="C305" s="401"/>
      <c r="D305" s="173"/>
      <c r="E305" s="391"/>
      <c r="F305" s="391"/>
      <c r="G305" s="391"/>
      <c r="H305" s="391"/>
      <c r="I305" s="391"/>
      <c r="J305" s="391"/>
      <c r="K305" s="391"/>
      <c r="L305" s="391"/>
      <c r="M305" s="278"/>
      <c r="N305" s="361"/>
      <c r="O305" s="361"/>
      <c r="P305" s="361"/>
      <c r="Q305" s="260"/>
    </row>
    <row r="306" spans="1:17" ht="21" thickBot="1" x14ac:dyDescent="0.3">
      <c r="A306" s="903"/>
      <c r="B306" s="888"/>
      <c r="C306" s="401"/>
      <c r="D306" s="3" t="s">
        <v>1313</v>
      </c>
      <c r="E306" s="393"/>
      <c r="F306" s="393"/>
      <c r="G306" s="393"/>
      <c r="H306" s="393"/>
      <c r="I306" s="393"/>
      <c r="J306" s="393"/>
      <c r="K306" s="393"/>
      <c r="L306" s="393"/>
      <c r="M306" s="265">
        <f>SUM(M292:M304)</f>
        <v>64</v>
      </c>
      <c r="N306" s="70">
        <f>SUM(N292:N304)</f>
        <v>117</v>
      </c>
      <c r="O306" s="70">
        <f>SUM(O292:O304)</f>
        <v>182</v>
      </c>
      <c r="P306" s="70">
        <f>SUM(P292:P304)</f>
        <v>67</v>
      </c>
      <c r="Q306" s="260"/>
    </row>
    <row r="307" spans="1:17" ht="19.5" thickBot="1" x14ac:dyDescent="0.25">
      <c r="A307" s="903"/>
      <c r="B307" s="888"/>
      <c r="C307" s="401"/>
      <c r="D307" s="3" t="s">
        <v>1315</v>
      </c>
      <c r="E307" s="393"/>
      <c r="F307" s="393"/>
      <c r="G307" s="393"/>
      <c r="H307" s="393"/>
      <c r="I307" s="393"/>
      <c r="J307" s="393"/>
      <c r="K307" s="393"/>
      <c r="L307" s="393"/>
      <c r="M307" s="135">
        <f t="shared" ref="M307:O307" si="36">(M306*1.73*220*0.9)/1000</f>
        <v>21.922560000000001</v>
      </c>
      <c r="N307" s="135">
        <f t="shared" si="36"/>
        <v>40.077179999999998</v>
      </c>
      <c r="O307" s="135">
        <f t="shared" si="36"/>
        <v>62.342280000000002</v>
      </c>
      <c r="P307" s="136"/>
      <c r="Q307" s="168"/>
    </row>
    <row r="308" spans="1:17" ht="18.75" thickBot="1" x14ac:dyDescent="0.3">
      <c r="A308" s="903"/>
      <c r="B308" s="888"/>
      <c r="C308" s="401"/>
      <c r="D308" s="3" t="s">
        <v>1317</v>
      </c>
      <c r="E308" s="394"/>
      <c r="F308" s="394"/>
      <c r="G308" s="394"/>
      <c r="H308" s="394"/>
      <c r="I308" s="394"/>
      <c r="J308" s="394"/>
      <c r="K308" s="394"/>
      <c r="L308" s="394"/>
      <c r="M308" s="788">
        <f>(M307+N307+O307)</f>
        <v>124.34202000000001</v>
      </c>
      <c r="N308" s="789"/>
      <c r="O308" s="789"/>
      <c r="P308" s="790"/>
      <c r="Q308" s="260"/>
    </row>
    <row r="309" spans="1:17" ht="21" thickBot="1" x14ac:dyDescent="0.3">
      <c r="A309" s="904"/>
      <c r="B309" s="889"/>
      <c r="C309" s="405"/>
      <c r="D309" s="13" t="s">
        <v>59</v>
      </c>
      <c r="E309" s="407"/>
      <c r="F309" s="407"/>
      <c r="G309" s="407"/>
      <c r="H309" s="407"/>
      <c r="I309" s="407"/>
      <c r="J309" s="407"/>
      <c r="K309" s="407"/>
      <c r="L309" s="407"/>
      <c r="M309" s="267">
        <f>M306+M287</f>
        <v>213</v>
      </c>
      <c r="N309" s="67">
        <f>N306+N287</f>
        <v>354</v>
      </c>
      <c r="O309" s="67">
        <f>O306+O287</f>
        <v>397</v>
      </c>
      <c r="P309" s="67">
        <f>P306+P287</f>
        <v>195</v>
      </c>
      <c r="Q309" s="260"/>
    </row>
    <row r="310" spans="1:17" ht="51" customHeight="1" thickBot="1" x14ac:dyDescent="0.3">
      <c r="A310" s="637"/>
      <c r="B310" s="637"/>
      <c r="C310" s="637"/>
      <c r="D310" s="629" t="str">
        <f>HYPERLINK("#Оглавление!h13","&lt;&lt;&lt;&lt;&lt;")</f>
        <v>&lt;&lt;&lt;&lt;&lt;</v>
      </c>
      <c r="E310" s="637"/>
      <c r="F310" s="637"/>
      <c r="G310" s="637"/>
      <c r="H310" s="637"/>
      <c r="I310" s="637"/>
      <c r="J310" s="637"/>
      <c r="K310" s="637"/>
      <c r="L310" s="637"/>
      <c r="M310" s="637"/>
      <c r="N310" s="637"/>
      <c r="O310" s="637"/>
      <c r="P310" s="637"/>
      <c r="Q310" s="260"/>
    </row>
    <row r="311" spans="1:17" ht="48" thickBot="1" x14ac:dyDescent="0.3">
      <c r="A311" s="282" t="s">
        <v>1655</v>
      </c>
      <c r="B311" s="68"/>
      <c r="C311" s="387" t="s">
        <v>1436</v>
      </c>
      <c r="D311" s="182" t="s">
        <v>1351</v>
      </c>
      <c r="E311" s="390" t="s">
        <v>1435</v>
      </c>
      <c r="F311" s="499" t="s">
        <v>1511</v>
      </c>
      <c r="G311" s="499" t="s">
        <v>1557</v>
      </c>
      <c r="H311" s="720" t="s">
        <v>1558</v>
      </c>
      <c r="I311" s="499" t="s">
        <v>1559</v>
      </c>
      <c r="J311" s="720" t="s">
        <v>1446</v>
      </c>
      <c r="K311" s="499" t="s">
        <v>1560</v>
      </c>
      <c r="L311" s="499" t="s">
        <v>1561</v>
      </c>
      <c r="M311" s="125" t="str">
        <f>'Данные по ТП'!C165</f>
        <v>ТМ-400/10</v>
      </c>
      <c r="N311" s="126" t="s">
        <v>1352</v>
      </c>
      <c r="O311" s="125" t="s">
        <v>5</v>
      </c>
      <c r="P311" s="127">
        <f>'Данные по ТП'!F165</f>
        <v>33144</v>
      </c>
      <c r="Q311" s="260"/>
    </row>
    <row r="312" spans="1:17" ht="21" customHeight="1" thickBot="1" x14ac:dyDescent="0.3">
      <c r="A312" s="899" t="s">
        <v>1653</v>
      </c>
      <c r="B312" s="887" t="s">
        <v>777</v>
      </c>
      <c r="C312" s="401">
        <v>1</v>
      </c>
      <c r="D312" s="207" t="s">
        <v>655</v>
      </c>
      <c r="E312" s="431"/>
      <c r="F312" s="686">
        <f>((O312*1.73*220*0.9)/1000)+((N312*1.73*220*0.9)/1000)+((M312*1.73*220*0.9)/1000)</f>
        <v>0</v>
      </c>
      <c r="G312" s="822">
        <v>225</v>
      </c>
      <c r="H312" s="822">
        <v>232</v>
      </c>
      <c r="I312" s="822">
        <v>229</v>
      </c>
      <c r="J312" s="822">
        <v>393</v>
      </c>
      <c r="K312" s="822">
        <v>387</v>
      </c>
      <c r="L312" s="822">
        <v>390</v>
      </c>
      <c r="M312" s="278"/>
      <c r="N312" s="214"/>
      <c r="O312" s="214"/>
      <c r="P312" s="214"/>
      <c r="Q312" s="260"/>
    </row>
    <row r="313" spans="1:17" ht="21" thickBot="1" x14ac:dyDescent="0.3">
      <c r="A313" s="900"/>
      <c r="B313" s="888"/>
      <c r="C313" s="401">
        <v>2</v>
      </c>
      <c r="D313" s="173" t="s">
        <v>743</v>
      </c>
      <c r="E313" s="391"/>
      <c r="F313" s="686">
        <f t="shared" ref="F313:F324" si="37">((O313*1.73*220*0.9)/1000)+((N313*1.73*220*0.9)/1000)+((M313*1.73*220*0.9)/1000)</f>
        <v>45.900359999999999</v>
      </c>
      <c r="G313" s="823"/>
      <c r="H313" s="823"/>
      <c r="I313" s="823"/>
      <c r="J313" s="823"/>
      <c r="K313" s="823"/>
      <c r="L313" s="823"/>
      <c r="M313" s="278">
        <v>51</v>
      </c>
      <c r="N313" s="214">
        <v>30</v>
      </c>
      <c r="O313" s="214">
        <v>53</v>
      </c>
      <c r="P313" s="214">
        <v>14</v>
      </c>
      <c r="Q313" s="260"/>
    </row>
    <row r="314" spans="1:17" ht="21" thickBot="1" x14ac:dyDescent="0.3">
      <c r="A314" s="900"/>
      <c r="B314" s="888"/>
      <c r="C314" s="401">
        <v>3</v>
      </c>
      <c r="D314" s="173" t="s">
        <v>90</v>
      </c>
      <c r="E314" s="391"/>
      <c r="F314" s="686">
        <f t="shared" si="37"/>
        <v>0</v>
      </c>
      <c r="G314" s="686"/>
      <c r="H314" s="686"/>
      <c r="I314" s="686"/>
      <c r="J314" s="686"/>
      <c r="K314" s="686"/>
      <c r="L314" s="686"/>
      <c r="M314" s="278"/>
      <c r="N314" s="214"/>
      <c r="O314" s="214"/>
      <c r="P314" s="214"/>
      <c r="Q314" s="260"/>
    </row>
    <row r="315" spans="1:17" ht="21" thickBot="1" x14ac:dyDescent="0.3">
      <c r="A315" s="900"/>
      <c r="B315" s="888"/>
      <c r="C315" s="401">
        <v>4</v>
      </c>
      <c r="D315" s="173" t="s">
        <v>744</v>
      </c>
      <c r="E315" s="391"/>
      <c r="F315" s="686">
        <f t="shared" si="37"/>
        <v>37.679400000000001</v>
      </c>
      <c r="G315" s="686"/>
      <c r="H315" s="686"/>
      <c r="I315" s="686"/>
      <c r="J315" s="686"/>
      <c r="K315" s="686"/>
      <c r="L315" s="686"/>
      <c r="M315" s="278">
        <v>44</v>
      </c>
      <c r="N315" s="214">
        <v>20</v>
      </c>
      <c r="O315" s="214">
        <v>46</v>
      </c>
      <c r="P315" s="214">
        <v>33</v>
      </c>
      <c r="Q315" s="260"/>
    </row>
    <row r="316" spans="1:17" ht="21" thickBot="1" x14ac:dyDescent="0.3">
      <c r="A316" s="900"/>
      <c r="B316" s="888"/>
      <c r="C316" s="401">
        <v>5</v>
      </c>
      <c r="D316" s="173" t="s">
        <v>1035</v>
      </c>
      <c r="E316" s="391"/>
      <c r="F316" s="686">
        <f t="shared" si="37"/>
        <v>24.662880000000001</v>
      </c>
      <c r="G316" s="686"/>
      <c r="H316" s="686"/>
      <c r="I316" s="686"/>
      <c r="J316" s="686"/>
      <c r="K316" s="686"/>
      <c r="L316" s="686"/>
      <c r="M316" s="278">
        <v>29</v>
      </c>
      <c r="N316" s="214">
        <v>18</v>
      </c>
      <c r="O316" s="214">
        <v>25</v>
      </c>
      <c r="P316" s="214">
        <v>9</v>
      </c>
      <c r="Q316" s="260"/>
    </row>
    <row r="317" spans="1:17" ht="21" thickBot="1" x14ac:dyDescent="0.3">
      <c r="A317" s="900"/>
      <c r="B317" s="888"/>
      <c r="C317" s="401">
        <v>6</v>
      </c>
      <c r="D317" s="173" t="s">
        <v>745</v>
      </c>
      <c r="E317" s="391"/>
      <c r="F317" s="686">
        <f t="shared" si="37"/>
        <v>0</v>
      </c>
      <c r="G317" s="686"/>
      <c r="H317" s="686"/>
      <c r="I317" s="686"/>
      <c r="J317" s="686"/>
      <c r="K317" s="686"/>
      <c r="L317" s="686"/>
      <c r="M317" s="278">
        <v>0</v>
      </c>
      <c r="N317" s="214">
        <v>0</v>
      </c>
      <c r="O317" s="214">
        <v>0</v>
      </c>
      <c r="P317" s="214">
        <v>0</v>
      </c>
      <c r="Q317" s="260"/>
    </row>
    <row r="318" spans="1:17" ht="21" thickBot="1" x14ac:dyDescent="0.3">
      <c r="A318" s="900"/>
      <c r="B318" s="888"/>
      <c r="C318" s="401">
        <v>7</v>
      </c>
      <c r="D318" s="173" t="s">
        <v>746</v>
      </c>
      <c r="E318" s="391"/>
      <c r="F318" s="686">
        <f t="shared" si="37"/>
        <v>31.856219999999997</v>
      </c>
      <c r="G318" s="686"/>
      <c r="H318" s="686"/>
      <c r="I318" s="686"/>
      <c r="J318" s="686"/>
      <c r="K318" s="686"/>
      <c r="L318" s="686"/>
      <c r="M318" s="278">
        <v>31</v>
      </c>
      <c r="N318" s="214">
        <v>43</v>
      </c>
      <c r="O318" s="214">
        <v>19</v>
      </c>
      <c r="P318" s="214">
        <v>15</v>
      </c>
      <c r="Q318" s="260"/>
    </row>
    <row r="319" spans="1:17" ht="21" thickBot="1" x14ac:dyDescent="0.3">
      <c r="A319" s="900"/>
      <c r="B319" s="888"/>
      <c r="C319" s="401">
        <v>8</v>
      </c>
      <c r="D319" s="173" t="s">
        <v>747</v>
      </c>
      <c r="E319" s="391"/>
      <c r="F319" s="686">
        <f t="shared" si="37"/>
        <v>0</v>
      </c>
      <c r="G319" s="686"/>
      <c r="H319" s="686"/>
      <c r="I319" s="686"/>
      <c r="J319" s="686"/>
      <c r="K319" s="686"/>
      <c r="L319" s="686"/>
      <c r="M319" s="278">
        <v>0</v>
      </c>
      <c r="N319" s="214">
        <v>0</v>
      </c>
      <c r="O319" s="214">
        <v>0</v>
      </c>
      <c r="P319" s="214">
        <v>0</v>
      </c>
      <c r="Q319" s="260"/>
    </row>
    <row r="320" spans="1:17" ht="21" thickBot="1" x14ac:dyDescent="0.3">
      <c r="A320" s="900"/>
      <c r="B320" s="888"/>
      <c r="C320" s="401">
        <v>9</v>
      </c>
      <c r="D320" s="173" t="s">
        <v>1654</v>
      </c>
      <c r="E320" s="391"/>
      <c r="F320" s="686">
        <f t="shared" si="37"/>
        <v>0</v>
      </c>
      <c r="G320" s="686"/>
      <c r="H320" s="686"/>
      <c r="I320" s="686"/>
      <c r="J320" s="686"/>
      <c r="K320" s="686"/>
      <c r="L320" s="686"/>
      <c r="M320" s="278"/>
      <c r="N320" s="214"/>
      <c r="O320" s="214"/>
      <c r="P320" s="214"/>
      <c r="Q320" s="260"/>
    </row>
    <row r="321" spans="1:17" ht="21" thickBot="1" x14ac:dyDescent="0.3">
      <c r="A321" s="900"/>
      <c r="B321" s="888"/>
      <c r="C321" s="401">
        <v>10</v>
      </c>
      <c r="D321" s="173" t="s">
        <v>748</v>
      </c>
      <c r="E321" s="391"/>
      <c r="F321" s="686">
        <f t="shared" si="37"/>
        <v>30.143519999999999</v>
      </c>
      <c r="G321" s="686"/>
      <c r="H321" s="686"/>
      <c r="I321" s="686"/>
      <c r="J321" s="686"/>
      <c r="K321" s="686"/>
      <c r="L321" s="686"/>
      <c r="M321" s="278">
        <v>46</v>
      </c>
      <c r="N321" s="214">
        <v>18</v>
      </c>
      <c r="O321" s="214">
        <v>24</v>
      </c>
      <c r="P321" s="214">
        <v>24</v>
      </c>
      <c r="Q321" s="260"/>
    </row>
    <row r="322" spans="1:17" ht="19.5" customHeight="1" thickBot="1" x14ac:dyDescent="0.3">
      <c r="A322" s="900"/>
      <c r="B322" s="888"/>
      <c r="C322" s="401">
        <v>11</v>
      </c>
      <c r="D322" s="173" t="s">
        <v>96</v>
      </c>
      <c r="E322" s="391"/>
      <c r="F322" s="686">
        <f t="shared" si="37"/>
        <v>0</v>
      </c>
      <c r="G322" s="686"/>
      <c r="H322" s="686"/>
      <c r="I322" s="686"/>
      <c r="J322" s="686"/>
      <c r="K322" s="686"/>
      <c r="L322" s="686"/>
      <c r="M322" s="278"/>
      <c r="N322" s="214"/>
      <c r="O322" s="214"/>
      <c r="P322" s="214"/>
      <c r="Q322" s="260"/>
    </row>
    <row r="323" spans="1:17" ht="21" thickBot="1" x14ac:dyDescent="0.3">
      <c r="A323" s="900"/>
      <c r="B323" s="888"/>
      <c r="C323" s="401">
        <v>12</v>
      </c>
      <c r="D323" s="173" t="s">
        <v>749</v>
      </c>
      <c r="E323" s="391"/>
      <c r="F323" s="686">
        <f t="shared" si="37"/>
        <v>0</v>
      </c>
      <c r="G323" s="686"/>
      <c r="H323" s="686"/>
      <c r="I323" s="686"/>
      <c r="J323" s="686"/>
      <c r="K323" s="686"/>
      <c r="L323" s="686"/>
      <c r="M323" s="278">
        <v>0</v>
      </c>
      <c r="N323" s="214">
        <v>0</v>
      </c>
      <c r="O323" s="214">
        <v>0</v>
      </c>
      <c r="P323" s="214">
        <v>0</v>
      </c>
      <c r="Q323" s="260"/>
    </row>
    <row r="324" spans="1:17" ht="21" thickBot="1" x14ac:dyDescent="0.3">
      <c r="A324" s="900"/>
      <c r="B324" s="888"/>
      <c r="C324" s="401"/>
      <c r="D324" s="173"/>
      <c r="E324" s="391"/>
      <c r="F324" s="686">
        <f t="shared" si="37"/>
        <v>0</v>
      </c>
      <c r="G324" s="686"/>
      <c r="H324" s="686"/>
      <c r="I324" s="686"/>
      <c r="J324" s="686"/>
      <c r="K324" s="686"/>
      <c r="L324" s="686"/>
      <c r="M324" s="278"/>
      <c r="N324" s="361"/>
      <c r="O324" s="361"/>
      <c r="P324" s="361"/>
      <c r="Q324" s="260"/>
    </row>
    <row r="325" spans="1:17" ht="21" thickBot="1" x14ac:dyDescent="0.3">
      <c r="A325" s="900"/>
      <c r="B325" s="888"/>
      <c r="C325" s="401"/>
      <c r="D325" s="173"/>
      <c r="E325" s="391"/>
      <c r="F325" s="391"/>
      <c r="G325" s="391"/>
      <c r="H325" s="391"/>
      <c r="I325" s="391"/>
      <c r="J325" s="391"/>
      <c r="K325" s="391"/>
      <c r="L325" s="391"/>
      <c r="M325" s="278"/>
      <c r="N325" s="361"/>
      <c r="O325" s="361"/>
      <c r="P325" s="361"/>
      <c r="Q325" s="260"/>
    </row>
    <row r="326" spans="1:17" ht="21" thickBot="1" x14ac:dyDescent="0.3">
      <c r="A326" s="900"/>
      <c r="B326" s="888"/>
      <c r="C326" s="401"/>
      <c r="D326" s="3" t="s">
        <v>1314</v>
      </c>
      <c r="E326" s="393"/>
      <c r="F326" s="393"/>
      <c r="G326" s="393"/>
      <c r="H326" s="393"/>
      <c r="I326" s="393"/>
      <c r="J326" s="393"/>
      <c r="K326" s="393"/>
      <c r="L326" s="393"/>
      <c r="M326" s="265">
        <f>SUM(M313:M323)</f>
        <v>201</v>
      </c>
      <c r="N326" s="70">
        <f>SUM(N313:N323)</f>
        <v>129</v>
      </c>
      <c r="O326" s="70">
        <f>SUM(O313:O323)</f>
        <v>167</v>
      </c>
      <c r="P326" s="70">
        <f>SUM(P313:P323)</f>
        <v>95</v>
      </c>
      <c r="Q326" s="260"/>
    </row>
    <row r="327" spans="1:17" ht="19.5" thickBot="1" x14ac:dyDescent="0.25">
      <c r="A327" s="900"/>
      <c r="B327" s="888"/>
      <c r="C327" s="401"/>
      <c r="D327" s="3" t="s">
        <v>1315</v>
      </c>
      <c r="E327" s="393"/>
      <c r="F327" s="393"/>
      <c r="G327" s="393"/>
      <c r="H327" s="393"/>
      <c r="I327" s="393"/>
      <c r="J327" s="393"/>
      <c r="K327" s="393"/>
      <c r="L327" s="393"/>
      <c r="M327" s="135">
        <f t="shared" ref="M327:O327" si="38">(M326*1.73*220*0.9)/1000</f>
        <v>68.850540000000009</v>
      </c>
      <c r="N327" s="135">
        <f t="shared" si="38"/>
        <v>44.187659999999994</v>
      </c>
      <c r="O327" s="135">
        <f t="shared" si="38"/>
        <v>57.204180000000008</v>
      </c>
      <c r="P327" s="136"/>
      <c r="Q327" s="168"/>
    </row>
    <row r="328" spans="1:17" ht="18.75" customHeight="1" thickBot="1" x14ac:dyDescent="0.3">
      <c r="A328" s="900"/>
      <c r="B328" s="888"/>
      <c r="C328" s="401"/>
      <c r="D328" s="3" t="s">
        <v>1316</v>
      </c>
      <c r="E328" s="394"/>
      <c r="F328" s="394"/>
      <c r="G328" s="394"/>
      <c r="H328" s="394"/>
      <c r="I328" s="394"/>
      <c r="J328" s="394"/>
      <c r="K328" s="394"/>
      <c r="L328" s="394"/>
      <c r="M328" s="788">
        <f>(M327+N327+O327)</f>
        <v>170.24238000000003</v>
      </c>
      <c r="N328" s="789"/>
      <c r="O328" s="789"/>
      <c r="P328" s="790"/>
      <c r="Q328" s="260"/>
    </row>
    <row r="329" spans="1:17" ht="19.5" thickBot="1" x14ac:dyDescent="0.3">
      <c r="A329" s="900"/>
      <c r="B329" s="888"/>
      <c r="C329" s="455"/>
      <c r="D329" s="831"/>
      <c r="E329" s="831"/>
      <c r="F329" s="831"/>
      <c r="G329" s="831"/>
      <c r="H329" s="831"/>
      <c r="I329" s="831"/>
      <c r="J329" s="831"/>
      <c r="K329" s="831"/>
      <c r="L329" s="831"/>
      <c r="M329" s="831"/>
      <c r="N329" s="831"/>
      <c r="O329" s="831"/>
      <c r="P329" s="832"/>
      <c r="Q329" s="260"/>
    </row>
    <row r="330" spans="1:17" ht="48" thickBot="1" x14ac:dyDescent="0.3">
      <c r="A330" s="900"/>
      <c r="B330" s="888"/>
      <c r="C330" s="387" t="s">
        <v>1436</v>
      </c>
      <c r="D330" s="257" t="s">
        <v>1327</v>
      </c>
      <c r="E330" s="390" t="s">
        <v>1435</v>
      </c>
      <c r="F330" s="499" t="s">
        <v>1511</v>
      </c>
      <c r="G330" s="499" t="s">
        <v>1557</v>
      </c>
      <c r="H330" s="720" t="s">
        <v>1558</v>
      </c>
      <c r="I330" s="499" t="s">
        <v>1559</v>
      </c>
      <c r="J330" s="720" t="s">
        <v>1446</v>
      </c>
      <c r="K330" s="499" t="s">
        <v>1560</v>
      </c>
      <c r="L330" s="499" t="s">
        <v>1561</v>
      </c>
      <c r="M330" s="125" t="str">
        <f>'Данные по ТП'!C166</f>
        <v>ТМ-630/10</v>
      </c>
      <c r="N330" s="126" t="s">
        <v>1352</v>
      </c>
      <c r="O330" s="125" t="s">
        <v>5</v>
      </c>
      <c r="P330" s="127">
        <f>'Данные по ТП'!F166</f>
        <v>45798</v>
      </c>
      <c r="Q330" s="260"/>
    </row>
    <row r="331" spans="1:17" ht="21" thickBot="1" x14ac:dyDescent="0.3">
      <c r="A331" s="900"/>
      <c r="B331" s="888"/>
      <c r="C331" s="401">
        <v>15</v>
      </c>
      <c r="D331" s="173" t="s">
        <v>750</v>
      </c>
      <c r="E331" s="391"/>
      <c r="F331" s="686">
        <f>((O331*1.73*220*0.9)/1000)+((N331*1.73*220*0.9)/1000)+((M331*1.73*220*0.9)/1000)</f>
        <v>0</v>
      </c>
      <c r="G331" s="822"/>
      <c r="H331" s="822"/>
      <c r="I331" s="822"/>
      <c r="J331" s="822"/>
      <c r="K331" s="822"/>
      <c r="L331" s="822"/>
      <c r="M331" s="278">
        <v>0</v>
      </c>
      <c r="N331" s="214">
        <v>0</v>
      </c>
      <c r="O331" s="214">
        <v>0</v>
      </c>
      <c r="P331" s="214">
        <v>0</v>
      </c>
      <c r="Q331" s="260"/>
    </row>
    <row r="332" spans="1:17" ht="21" thickBot="1" x14ac:dyDescent="0.3">
      <c r="A332" s="900"/>
      <c r="B332" s="888"/>
      <c r="C332" s="401">
        <v>16</v>
      </c>
      <c r="D332" s="173" t="s">
        <v>751</v>
      </c>
      <c r="E332" s="391"/>
      <c r="F332" s="686">
        <f t="shared" ref="F332:F336" si="39">((O332*1.73*220*0.9)/1000)+((N332*1.73*220*0.9)/1000)+((M332*1.73*220*0.9)/1000)</f>
        <v>37.336860000000001</v>
      </c>
      <c r="G332" s="823"/>
      <c r="H332" s="823"/>
      <c r="I332" s="823"/>
      <c r="J332" s="823"/>
      <c r="K332" s="823"/>
      <c r="L332" s="823"/>
      <c r="M332" s="278">
        <v>37</v>
      </c>
      <c r="N332" s="214">
        <v>30</v>
      </c>
      <c r="O332" s="214">
        <v>42</v>
      </c>
      <c r="P332" s="214">
        <v>14</v>
      </c>
      <c r="Q332" s="260"/>
    </row>
    <row r="333" spans="1:17" ht="21" thickBot="1" x14ac:dyDescent="0.3">
      <c r="A333" s="900"/>
      <c r="B333" s="888"/>
      <c r="C333" s="401">
        <v>18</v>
      </c>
      <c r="D333" s="173" t="s">
        <v>752</v>
      </c>
      <c r="E333" s="391"/>
      <c r="F333" s="686">
        <f t="shared" si="39"/>
        <v>0</v>
      </c>
      <c r="G333" s="686"/>
      <c r="H333" s="686"/>
      <c r="I333" s="686"/>
      <c r="J333" s="686"/>
      <c r="K333" s="686"/>
      <c r="L333" s="686"/>
      <c r="M333" s="278">
        <v>0</v>
      </c>
      <c r="N333" s="214">
        <v>0</v>
      </c>
      <c r="O333" s="214">
        <v>0</v>
      </c>
      <c r="P333" s="214">
        <v>0</v>
      </c>
      <c r="Q333" s="260"/>
    </row>
    <row r="334" spans="1:17" ht="21" thickBot="1" x14ac:dyDescent="0.3">
      <c r="A334" s="900"/>
      <c r="B334" s="888"/>
      <c r="C334" s="401">
        <v>19</v>
      </c>
      <c r="D334" s="173" t="s">
        <v>753</v>
      </c>
      <c r="E334" s="391"/>
      <c r="F334" s="686">
        <f t="shared" si="39"/>
        <v>63.712440000000015</v>
      </c>
      <c r="G334" s="686"/>
      <c r="H334" s="686"/>
      <c r="I334" s="686"/>
      <c r="J334" s="686"/>
      <c r="K334" s="686"/>
      <c r="L334" s="686"/>
      <c r="M334" s="278">
        <v>57</v>
      </c>
      <c r="N334" s="214">
        <v>55</v>
      </c>
      <c r="O334" s="214">
        <v>74</v>
      </c>
      <c r="P334" s="214">
        <v>25</v>
      </c>
      <c r="Q334" s="260"/>
    </row>
    <row r="335" spans="1:17" ht="21" thickBot="1" x14ac:dyDescent="0.3">
      <c r="A335" s="900"/>
      <c r="B335" s="888"/>
      <c r="C335" s="401"/>
      <c r="D335" s="173"/>
      <c r="E335" s="391"/>
      <c r="F335" s="686">
        <f t="shared" si="39"/>
        <v>0</v>
      </c>
      <c r="G335" s="686"/>
      <c r="H335" s="686"/>
      <c r="I335" s="686"/>
      <c r="J335" s="686"/>
      <c r="K335" s="686"/>
      <c r="L335" s="686"/>
      <c r="M335" s="278"/>
      <c r="N335" s="361"/>
      <c r="O335" s="361"/>
      <c r="P335" s="361"/>
      <c r="Q335" s="260"/>
    </row>
    <row r="336" spans="1:17" ht="21" thickBot="1" x14ac:dyDescent="0.3">
      <c r="A336" s="900"/>
      <c r="B336" s="888"/>
      <c r="C336" s="401"/>
      <c r="D336" s="173"/>
      <c r="E336" s="391"/>
      <c r="F336" s="686">
        <f t="shared" si="39"/>
        <v>0</v>
      </c>
      <c r="G336" s="686"/>
      <c r="H336" s="686"/>
      <c r="I336" s="686"/>
      <c r="J336" s="686"/>
      <c r="K336" s="686"/>
      <c r="L336" s="686"/>
      <c r="M336" s="278"/>
      <c r="N336" s="361"/>
      <c r="O336" s="361"/>
      <c r="P336" s="361"/>
      <c r="Q336" s="260"/>
    </row>
    <row r="337" spans="1:17" ht="21" thickBot="1" x14ac:dyDescent="0.3">
      <c r="A337" s="900"/>
      <c r="B337" s="888"/>
      <c r="C337" s="401"/>
      <c r="D337" s="3" t="s">
        <v>1313</v>
      </c>
      <c r="E337" s="393"/>
      <c r="F337" s="686"/>
      <c r="G337" s="686"/>
      <c r="H337" s="686"/>
      <c r="I337" s="686"/>
      <c r="J337" s="686"/>
      <c r="K337" s="686"/>
      <c r="L337" s="686"/>
      <c r="M337" s="265">
        <f>SUM(M331:M334)</f>
        <v>94</v>
      </c>
      <c r="N337" s="70">
        <f>SUM(N331:N334)</f>
        <v>85</v>
      </c>
      <c r="O337" s="70">
        <f>SUM(O331:O334)</f>
        <v>116</v>
      </c>
      <c r="P337" s="70">
        <f>SUM(P331:P334)</f>
        <v>39</v>
      </c>
      <c r="Q337" s="260"/>
    </row>
    <row r="338" spans="1:17" ht="19.5" thickBot="1" x14ac:dyDescent="0.25">
      <c r="A338" s="900"/>
      <c r="B338" s="888"/>
      <c r="C338" s="401"/>
      <c r="D338" s="3" t="s">
        <v>1315</v>
      </c>
      <c r="E338" s="393"/>
      <c r="F338" s="393"/>
      <c r="G338" s="393"/>
      <c r="H338" s="393"/>
      <c r="I338" s="393"/>
      <c r="J338" s="393"/>
      <c r="K338" s="393"/>
      <c r="L338" s="393"/>
      <c r="M338" s="135">
        <f t="shared" ref="M338:O338" si="40">(M337*1.73*220*0.9)/1000</f>
        <v>32.19876</v>
      </c>
      <c r="N338" s="135">
        <f t="shared" si="40"/>
        <v>29.115900000000003</v>
      </c>
      <c r="O338" s="135">
        <f t="shared" si="40"/>
        <v>39.734639999999999</v>
      </c>
      <c r="P338" s="136"/>
      <c r="Q338" s="168"/>
    </row>
    <row r="339" spans="1:17" ht="18.75" thickBot="1" x14ac:dyDescent="0.3">
      <c r="A339" s="900"/>
      <c r="B339" s="888"/>
      <c r="C339" s="401"/>
      <c r="D339" s="3" t="s">
        <v>1317</v>
      </c>
      <c r="E339" s="394"/>
      <c r="F339" s="394"/>
      <c r="G339" s="394"/>
      <c r="H339" s="394"/>
      <c r="I339" s="394"/>
      <c r="J339" s="394"/>
      <c r="K339" s="394"/>
      <c r="L339" s="394"/>
      <c r="M339" s="788">
        <f>(M338+N338+O338)</f>
        <v>101.0493</v>
      </c>
      <c r="N339" s="789"/>
      <c r="O339" s="789"/>
      <c r="P339" s="790"/>
      <c r="Q339" s="260"/>
    </row>
    <row r="340" spans="1:17" ht="21" thickBot="1" x14ac:dyDescent="0.3">
      <c r="A340" s="901"/>
      <c r="B340" s="889"/>
      <c r="C340" s="405"/>
      <c r="D340" s="13" t="s">
        <v>59</v>
      </c>
      <c r="E340" s="407"/>
      <c r="F340" s="407"/>
      <c r="G340" s="407"/>
      <c r="H340" s="407"/>
      <c r="I340" s="407"/>
      <c r="J340" s="407"/>
      <c r="K340" s="407"/>
      <c r="L340" s="407"/>
      <c r="M340" s="267">
        <f>M337+M326</f>
        <v>295</v>
      </c>
      <c r="N340" s="67">
        <f>N337+N326</f>
        <v>214</v>
      </c>
      <c r="O340" s="67">
        <f>O337+O326</f>
        <v>283</v>
      </c>
      <c r="P340" s="67">
        <f>P337+P326</f>
        <v>134</v>
      </c>
      <c r="Q340" s="260"/>
    </row>
    <row r="341" spans="1:17" ht="39" customHeight="1" thickBot="1" x14ac:dyDescent="0.3">
      <c r="A341" s="682"/>
      <c r="B341" s="682"/>
      <c r="C341" s="682"/>
      <c r="D341" s="629" t="str">
        <f>HYPERLINK("#Оглавление!h13","&lt;&lt;&lt;&lt;&lt;")</f>
        <v>&lt;&lt;&lt;&lt;&lt;</v>
      </c>
      <c r="E341" s="682"/>
      <c r="F341" s="682"/>
      <c r="G341" s="682"/>
      <c r="H341" s="682"/>
      <c r="I341" s="682"/>
      <c r="J341" s="682"/>
      <c r="K341" s="682"/>
      <c r="L341" s="682"/>
      <c r="M341" s="682"/>
      <c r="N341" s="682"/>
      <c r="O341" s="682"/>
      <c r="P341" s="682"/>
      <c r="Q341" s="260"/>
    </row>
    <row r="342" spans="1:17" ht="48" thickBot="1" x14ac:dyDescent="0.3">
      <c r="A342" s="283" t="s">
        <v>1655</v>
      </c>
      <c r="B342" s="253"/>
      <c r="C342" s="387" t="s">
        <v>1436</v>
      </c>
      <c r="D342" s="182" t="s">
        <v>1351</v>
      </c>
      <c r="E342" s="390" t="s">
        <v>1435</v>
      </c>
      <c r="F342" s="499" t="s">
        <v>1511</v>
      </c>
      <c r="G342" s="499" t="s">
        <v>1557</v>
      </c>
      <c r="H342" s="720" t="s">
        <v>1558</v>
      </c>
      <c r="I342" s="499" t="s">
        <v>1559</v>
      </c>
      <c r="J342" s="720" t="s">
        <v>1446</v>
      </c>
      <c r="K342" s="499" t="s">
        <v>1560</v>
      </c>
      <c r="L342" s="499" t="s">
        <v>1561</v>
      </c>
      <c r="M342" s="125" t="str">
        <f>'Данные по ТП'!C167</f>
        <v>ТМ-630/10</v>
      </c>
      <c r="N342" s="126" t="s">
        <v>1352</v>
      </c>
      <c r="O342" s="125" t="s">
        <v>5</v>
      </c>
      <c r="P342" s="127">
        <f>'Данные по ТП'!F167</f>
        <v>63631</v>
      </c>
      <c r="Q342" s="260"/>
    </row>
    <row r="343" spans="1:17" ht="21" thickBot="1" x14ac:dyDescent="0.3">
      <c r="A343" s="896" t="s">
        <v>1610</v>
      </c>
      <c r="B343" s="887" t="s">
        <v>778</v>
      </c>
      <c r="C343" s="401">
        <v>1</v>
      </c>
      <c r="D343" s="173" t="s">
        <v>754</v>
      </c>
      <c r="E343" s="391"/>
      <c r="F343" s="686">
        <f>((O343*1.73*220*0.9)/1000)+((N343*1.73*220*0.9)/1000)+((M343*1.73*220*0.9)/1000)</f>
        <v>0</v>
      </c>
      <c r="G343" s="822">
        <v>230</v>
      </c>
      <c r="H343" s="822">
        <v>238</v>
      </c>
      <c r="I343" s="822">
        <v>236</v>
      </c>
      <c r="J343" s="822">
        <v>403</v>
      </c>
      <c r="K343" s="822">
        <v>405</v>
      </c>
      <c r="L343" s="822">
        <v>402</v>
      </c>
      <c r="M343" s="281">
        <v>0</v>
      </c>
      <c r="N343" s="284">
        <v>0</v>
      </c>
      <c r="O343" s="284">
        <v>0</v>
      </c>
      <c r="P343" s="284">
        <v>0</v>
      </c>
      <c r="Q343" s="260"/>
    </row>
    <row r="344" spans="1:17" ht="21" thickBot="1" x14ac:dyDescent="0.3">
      <c r="A344" s="897"/>
      <c r="B344" s="888"/>
      <c r="C344" s="401">
        <v>2</v>
      </c>
      <c r="D344" s="173" t="s">
        <v>755</v>
      </c>
      <c r="E344" s="391"/>
      <c r="F344" s="686">
        <f t="shared" ref="F344:F350" si="41">((O344*1.73*220*0.9)/1000)+((N344*1.73*220*0.9)/1000)+((M344*1.73*220*0.9)/1000)</f>
        <v>36.651780000000002</v>
      </c>
      <c r="G344" s="823"/>
      <c r="H344" s="823"/>
      <c r="I344" s="823"/>
      <c r="J344" s="823"/>
      <c r="K344" s="823"/>
      <c r="L344" s="823"/>
      <c r="M344" s="278">
        <v>44</v>
      </c>
      <c r="N344" s="214">
        <v>42</v>
      </c>
      <c r="O344" s="214">
        <v>21</v>
      </c>
      <c r="P344" s="214">
        <v>15</v>
      </c>
      <c r="Q344" s="260"/>
    </row>
    <row r="345" spans="1:17" ht="21" thickBot="1" x14ac:dyDescent="0.3">
      <c r="A345" s="897"/>
      <c r="B345" s="888"/>
      <c r="C345" s="401">
        <v>4</v>
      </c>
      <c r="D345" s="173" t="s">
        <v>756</v>
      </c>
      <c r="E345" s="391"/>
      <c r="F345" s="686">
        <f t="shared" si="41"/>
        <v>0</v>
      </c>
      <c r="G345" s="686"/>
      <c r="H345" s="686"/>
      <c r="I345" s="686"/>
      <c r="J345" s="686"/>
      <c r="K345" s="686"/>
      <c r="L345" s="686"/>
      <c r="M345" s="278">
        <v>0</v>
      </c>
      <c r="N345" s="214">
        <v>0</v>
      </c>
      <c r="O345" s="214">
        <v>0</v>
      </c>
      <c r="P345" s="214">
        <v>0</v>
      </c>
      <c r="Q345" s="260"/>
    </row>
    <row r="346" spans="1:17" ht="21" thickBot="1" x14ac:dyDescent="0.3">
      <c r="A346" s="897"/>
      <c r="B346" s="888"/>
      <c r="C346" s="401">
        <v>5</v>
      </c>
      <c r="D346" s="173" t="s">
        <v>757</v>
      </c>
      <c r="E346" s="391"/>
      <c r="F346" s="686">
        <f t="shared" si="41"/>
        <v>17.126999999999999</v>
      </c>
      <c r="G346" s="686"/>
      <c r="H346" s="686"/>
      <c r="I346" s="686"/>
      <c r="J346" s="686"/>
      <c r="K346" s="686"/>
      <c r="L346" s="686"/>
      <c r="M346" s="278">
        <v>20</v>
      </c>
      <c r="N346" s="214">
        <v>24</v>
      </c>
      <c r="O346" s="214">
        <v>6</v>
      </c>
      <c r="P346" s="214">
        <v>16</v>
      </c>
      <c r="Q346" s="260"/>
    </row>
    <row r="347" spans="1:17" ht="21" thickBot="1" x14ac:dyDescent="0.3">
      <c r="A347" s="897"/>
      <c r="B347" s="888"/>
      <c r="C347" s="401">
        <v>6</v>
      </c>
      <c r="D347" s="173" t="s">
        <v>758</v>
      </c>
      <c r="E347" s="391"/>
      <c r="F347" s="686">
        <f t="shared" si="41"/>
        <v>0</v>
      </c>
      <c r="G347" s="686"/>
      <c r="H347" s="686"/>
      <c r="I347" s="686"/>
      <c r="J347" s="686"/>
      <c r="K347" s="686"/>
      <c r="L347" s="686"/>
      <c r="M347" s="278">
        <v>0</v>
      </c>
      <c r="N347" s="214">
        <v>0</v>
      </c>
      <c r="O347" s="214">
        <v>0</v>
      </c>
      <c r="P347" s="214">
        <v>0</v>
      </c>
      <c r="Q347" s="260"/>
    </row>
    <row r="348" spans="1:17" ht="21" thickBot="1" x14ac:dyDescent="0.3">
      <c r="A348" s="897"/>
      <c r="B348" s="888"/>
      <c r="C348" s="401">
        <v>7</v>
      </c>
      <c r="D348" s="173" t="s">
        <v>759</v>
      </c>
      <c r="E348" s="391"/>
      <c r="F348" s="686">
        <f t="shared" si="41"/>
        <v>18.497160000000001</v>
      </c>
      <c r="G348" s="686"/>
      <c r="H348" s="686"/>
      <c r="I348" s="686"/>
      <c r="J348" s="686"/>
      <c r="K348" s="686"/>
      <c r="L348" s="686"/>
      <c r="M348" s="278">
        <v>14</v>
      </c>
      <c r="N348" s="214">
        <v>20</v>
      </c>
      <c r="O348" s="214">
        <v>20</v>
      </c>
      <c r="P348" s="214">
        <v>6</v>
      </c>
      <c r="Q348" s="260"/>
    </row>
    <row r="349" spans="1:17" ht="21" thickBot="1" x14ac:dyDescent="0.3">
      <c r="A349" s="897"/>
      <c r="B349" s="888"/>
      <c r="C349" s="401">
        <v>8</v>
      </c>
      <c r="D349" s="173" t="s">
        <v>760</v>
      </c>
      <c r="E349" s="391"/>
      <c r="F349" s="686">
        <f t="shared" si="41"/>
        <v>26.718120000000003</v>
      </c>
      <c r="G349" s="686"/>
      <c r="H349" s="686"/>
      <c r="I349" s="686"/>
      <c r="J349" s="686"/>
      <c r="K349" s="686"/>
      <c r="L349" s="686"/>
      <c r="M349" s="278">
        <v>21</v>
      </c>
      <c r="N349" s="214">
        <v>30</v>
      </c>
      <c r="O349" s="214">
        <v>27</v>
      </c>
      <c r="P349" s="214">
        <v>8</v>
      </c>
      <c r="Q349" s="260"/>
    </row>
    <row r="350" spans="1:17" ht="21" thickBot="1" x14ac:dyDescent="0.3">
      <c r="A350" s="897"/>
      <c r="B350" s="888"/>
      <c r="C350" s="401"/>
      <c r="D350" s="173"/>
      <c r="E350" s="391"/>
      <c r="F350" s="686">
        <f t="shared" si="41"/>
        <v>0</v>
      </c>
      <c r="G350" s="686"/>
      <c r="H350" s="686"/>
      <c r="I350" s="686"/>
      <c r="J350" s="686"/>
      <c r="K350" s="686"/>
      <c r="L350" s="686"/>
      <c r="M350" s="278"/>
      <c r="N350" s="361"/>
      <c r="O350" s="361"/>
      <c r="P350" s="361"/>
      <c r="Q350" s="260"/>
    </row>
    <row r="351" spans="1:17" ht="21" thickBot="1" x14ac:dyDescent="0.3">
      <c r="A351" s="897"/>
      <c r="B351" s="888"/>
      <c r="C351" s="401"/>
      <c r="D351" s="173"/>
      <c r="E351" s="391"/>
      <c r="F351" s="391"/>
      <c r="G351" s="391"/>
      <c r="H351" s="391"/>
      <c r="I351" s="391"/>
      <c r="J351" s="391"/>
      <c r="K351" s="391"/>
      <c r="L351" s="391"/>
      <c r="M351" s="278"/>
      <c r="N351" s="361"/>
      <c r="O351" s="361"/>
      <c r="P351" s="361"/>
      <c r="Q351" s="260"/>
    </row>
    <row r="352" spans="1:17" ht="21" thickBot="1" x14ac:dyDescent="0.3">
      <c r="A352" s="897"/>
      <c r="B352" s="888"/>
      <c r="C352" s="401"/>
      <c r="D352" s="3" t="s">
        <v>1314</v>
      </c>
      <c r="E352" s="393"/>
      <c r="F352" s="393"/>
      <c r="G352" s="393"/>
      <c r="H352" s="393"/>
      <c r="I352" s="393"/>
      <c r="J352" s="393"/>
      <c r="K352" s="393"/>
      <c r="L352" s="393"/>
      <c r="M352" s="265">
        <f>SUM(M343:M349)</f>
        <v>99</v>
      </c>
      <c r="N352" s="70">
        <f>SUM(N343:N349)</f>
        <v>116</v>
      </c>
      <c r="O352" s="70">
        <f>SUM(O343:O349)</f>
        <v>74</v>
      </c>
      <c r="P352" s="70">
        <f>SUM(P343:P349)</f>
        <v>45</v>
      </c>
      <c r="Q352" s="260"/>
    </row>
    <row r="353" spans="1:17" ht="19.5" thickBot="1" x14ac:dyDescent="0.25">
      <c r="A353" s="897"/>
      <c r="B353" s="888"/>
      <c r="C353" s="401"/>
      <c r="D353" s="3" t="s">
        <v>1315</v>
      </c>
      <c r="E353" s="393"/>
      <c r="F353" s="393"/>
      <c r="G353" s="393"/>
      <c r="H353" s="393"/>
      <c r="I353" s="393"/>
      <c r="J353" s="393"/>
      <c r="K353" s="393"/>
      <c r="L353" s="393"/>
      <c r="M353" s="135">
        <f t="shared" ref="M353:O353" si="42">(M352*1.73*220*0.9)/1000</f>
        <v>33.911459999999998</v>
      </c>
      <c r="N353" s="135">
        <f t="shared" si="42"/>
        <v>39.734639999999999</v>
      </c>
      <c r="O353" s="135">
        <f t="shared" si="42"/>
        <v>25.347960000000004</v>
      </c>
      <c r="P353" s="136"/>
      <c r="Q353" s="168"/>
    </row>
    <row r="354" spans="1:17" ht="18.75" customHeight="1" thickBot="1" x14ac:dyDescent="0.3">
      <c r="A354" s="897"/>
      <c r="B354" s="888"/>
      <c r="C354" s="401"/>
      <c r="D354" s="3" t="s">
        <v>1316</v>
      </c>
      <c r="E354" s="394"/>
      <c r="F354" s="394"/>
      <c r="G354" s="394"/>
      <c r="H354" s="394"/>
      <c r="I354" s="394"/>
      <c r="J354" s="394"/>
      <c r="K354" s="394"/>
      <c r="L354" s="394"/>
      <c r="M354" s="788">
        <f>(M353+N353+O353)</f>
        <v>98.99405999999999</v>
      </c>
      <c r="N354" s="789"/>
      <c r="O354" s="789"/>
      <c r="P354" s="790"/>
      <c r="Q354" s="260"/>
    </row>
    <row r="355" spans="1:17" ht="19.5" thickBot="1" x14ac:dyDescent="0.3">
      <c r="A355" s="897"/>
      <c r="B355" s="888"/>
      <c r="C355" s="404"/>
      <c r="D355" s="830"/>
      <c r="E355" s="831"/>
      <c r="F355" s="831"/>
      <c r="G355" s="831"/>
      <c r="H355" s="831"/>
      <c r="I355" s="831"/>
      <c r="J355" s="831"/>
      <c r="K355" s="831"/>
      <c r="L355" s="831"/>
      <c r="M355" s="831"/>
      <c r="N355" s="831"/>
      <c r="O355" s="831"/>
      <c r="P355" s="832"/>
      <c r="Q355" s="260"/>
    </row>
    <row r="356" spans="1:17" ht="48" thickBot="1" x14ac:dyDescent="0.3">
      <c r="A356" s="897"/>
      <c r="B356" s="888"/>
      <c r="C356" s="387" t="s">
        <v>1436</v>
      </c>
      <c r="D356" s="182" t="s">
        <v>1369</v>
      </c>
      <c r="E356" s="390" t="s">
        <v>1435</v>
      </c>
      <c r="F356" s="499" t="s">
        <v>1511</v>
      </c>
      <c r="G356" s="499" t="s">
        <v>1557</v>
      </c>
      <c r="H356" s="720" t="s">
        <v>1558</v>
      </c>
      <c r="I356" s="499" t="s">
        <v>1559</v>
      </c>
      <c r="J356" s="720" t="s">
        <v>1446</v>
      </c>
      <c r="K356" s="499" t="s">
        <v>1560</v>
      </c>
      <c r="L356" s="499" t="s">
        <v>1561</v>
      </c>
      <c r="M356" s="125" t="str">
        <f>'Данные по ТП'!C168</f>
        <v>ТМ-630/10</v>
      </c>
      <c r="N356" s="126" t="s">
        <v>1352</v>
      </c>
      <c r="O356" s="125" t="s">
        <v>5</v>
      </c>
      <c r="P356" s="127">
        <f>'Данные по ТП'!F168</f>
        <v>63547</v>
      </c>
      <c r="Q356" s="260"/>
    </row>
    <row r="357" spans="1:17" ht="21" thickBot="1" x14ac:dyDescent="0.3">
      <c r="A357" s="897"/>
      <c r="B357" s="888"/>
      <c r="C357" s="401">
        <v>11</v>
      </c>
      <c r="D357" s="173" t="s">
        <v>1656</v>
      </c>
      <c r="E357" s="391"/>
      <c r="F357" s="686">
        <f>((O357*1.73*220*0.9)/1000)+((N357*1.73*220*0.9)/1000)+((M357*1.73*220*0.9)/1000)</f>
        <v>28.088279999999997</v>
      </c>
      <c r="G357" s="822">
        <v>230</v>
      </c>
      <c r="H357" s="822">
        <v>231</v>
      </c>
      <c r="I357" s="822">
        <v>226</v>
      </c>
      <c r="J357" s="822">
        <v>392</v>
      </c>
      <c r="K357" s="822">
        <v>394</v>
      </c>
      <c r="L357" s="822">
        <v>388</v>
      </c>
      <c r="M357" s="278">
        <v>50</v>
      </c>
      <c r="N357" s="214">
        <v>24</v>
      </c>
      <c r="O357" s="214">
        <v>8</v>
      </c>
      <c r="P357" s="214">
        <v>25</v>
      </c>
      <c r="Q357" s="260"/>
    </row>
    <row r="358" spans="1:17" ht="19.5" customHeight="1" thickBot="1" x14ac:dyDescent="0.3">
      <c r="A358" s="897"/>
      <c r="B358" s="888"/>
      <c r="C358" s="401">
        <v>10</v>
      </c>
      <c r="D358" s="173" t="s">
        <v>761</v>
      </c>
      <c r="E358" s="391"/>
      <c r="F358" s="686">
        <f t="shared" ref="F358:F363" si="43">((O358*1.73*220*0.9)/1000)+((N358*1.73*220*0.9)/1000)+((M358*1.73*220*0.9)/1000)</f>
        <v>39.392099999999999</v>
      </c>
      <c r="G358" s="823"/>
      <c r="H358" s="823"/>
      <c r="I358" s="823"/>
      <c r="J358" s="823"/>
      <c r="K358" s="823"/>
      <c r="L358" s="823"/>
      <c r="M358" s="278">
        <v>26</v>
      </c>
      <c r="N358" s="214">
        <v>44</v>
      </c>
      <c r="O358" s="214">
        <v>45</v>
      </c>
      <c r="P358" s="214">
        <v>17</v>
      </c>
      <c r="Q358" s="260"/>
    </row>
    <row r="359" spans="1:17" ht="21" thickBot="1" x14ac:dyDescent="0.3">
      <c r="A359" s="897"/>
      <c r="B359" s="888"/>
      <c r="C359" s="401">
        <v>12</v>
      </c>
      <c r="D359" s="173" t="s">
        <v>762</v>
      </c>
      <c r="E359" s="391"/>
      <c r="F359" s="686">
        <f t="shared" si="43"/>
        <v>55.83402000000001</v>
      </c>
      <c r="G359" s="686"/>
      <c r="H359" s="686"/>
      <c r="I359" s="686"/>
      <c r="J359" s="686"/>
      <c r="K359" s="686"/>
      <c r="L359" s="686"/>
      <c r="M359" s="278">
        <v>60</v>
      </c>
      <c r="N359" s="214">
        <v>52</v>
      </c>
      <c r="O359" s="214">
        <v>51</v>
      </c>
      <c r="P359" s="214">
        <v>1</v>
      </c>
      <c r="Q359" s="260"/>
    </row>
    <row r="360" spans="1:17" ht="21" thickBot="1" x14ac:dyDescent="0.3">
      <c r="A360" s="897"/>
      <c r="B360" s="888"/>
      <c r="C360" s="401">
        <v>13</v>
      </c>
      <c r="D360" s="173" t="s">
        <v>763</v>
      </c>
      <c r="E360" s="391"/>
      <c r="F360" s="686">
        <f t="shared" si="43"/>
        <v>56.861640000000001</v>
      </c>
      <c r="G360" s="686"/>
      <c r="H360" s="686"/>
      <c r="I360" s="686"/>
      <c r="J360" s="686"/>
      <c r="K360" s="686"/>
      <c r="L360" s="686"/>
      <c r="M360" s="278">
        <v>55</v>
      </c>
      <c r="N360" s="214">
        <v>44</v>
      </c>
      <c r="O360" s="214">
        <v>67</v>
      </c>
      <c r="P360" s="214">
        <v>16</v>
      </c>
      <c r="Q360" s="260"/>
    </row>
    <row r="361" spans="1:17" ht="21" thickBot="1" x14ac:dyDescent="0.3">
      <c r="A361" s="897"/>
      <c r="B361" s="888"/>
      <c r="C361" s="401">
        <v>14</v>
      </c>
      <c r="D361" s="173" t="s">
        <v>764</v>
      </c>
      <c r="E361" s="391"/>
      <c r="F361" s="686">
        <f t="shared" si="43"/>
        <v>42.132419999999996</v>
      </c>
      <c r="G361" s="686"/>
      <c r="H361" s="686"/>
      <c r="I361" s="686"/>
      <c r="J361" s="686"/>
      <c r="K361" s="686"/>
      <c r="L361" s="686"/>
      <c r="M361" s="278">
        <v>47</v>
      </c>
      <c r="N361" s="214">
        <v>41</v>
      </c>
      <c r="O361" s="214">
        <v>35</v>
      </c>
      <c r="P361" s="214">
        <v>12</v>
      </c>
      <c r="Q361" s="260"/>
    </row>
    <row r="362" spans="1:17" ht="21" thickBot="1" x14ac:dyDescent="0.3">
      <c r="A362" s="897"/>
      <c r="B362" s="888"/>
      <c r="C362" s="401">
        <v>15</v>
      </c>
      <c r="D362" s="173" t="s">
        <v>765</v>
      </c>
      <c r="E362" s="391"/>
      <c r="F362" s="686">
        <f t="shared" si="43"/>
        <v>0</v>
      </c>
      <c r="G362" s="686"/>
      <c r="H362" s="686"/>
      <c r="I362" s="686"/>
      <c r="J362" s="686"/>
      <c r="K362" s="686"/>
      <c r="L362" s="686"/>
      <c r="M362" s="278">
        <v>0</v>
      </c>
      <c r="N362" s="214">
        <v>0</v>
      </c>
      <c r="O362" s="214">
        <v>0</v>
      </c>
      <c r="P362" s="214">
        <v>0</v>
      </c>
      <c r="Q362" s="260"/>
    </row>
    <row r="363" spans="1:17" ht="21" thickBot="1" x14ac:dyDescent="0.3">
      <c r="A363" s="897"/>
      <c r="B363" s="888"/>
      <c r="C363" s="401">
        <v>16</v>
      </c>
      <c r="D363" s="173" t="s">
        <v>766</v>
      </c>
      <c r="E363" s="391"/>
      <c r="F363" s="686">
        <f t="shared" si="43"/>
        <v>43.160039999999995</v>
      </c>
      <c r="G363" s="686"/>
      <c r="H363" s="686"/>
      <c r="I363" s="686"/>
      <c r="J363" s="686"/>
      <c r="K363" s="686"/>
      <c r="L363" s="686"/>
      <c r="M363" s="278">
        <v>28</v>
      </c>
      <c r="N363" s="214">
        <v>43</v>
      </c>
      <c r="O363" s="214">
        <v>55</v>
      </c>
      <c r="P363" s="214">
        <v>20</v>
      </c>
      <c r="Q363" s="260"/>
    </row>
    <row r="364" spans="1:17" ht="21" thickBot="1" x14ac:dyDescent="0.3">
      <c r="A364" s="897"/>
      <c r="B364" s="888"/>
      <c r="C364" s="401"/>
      <c r="D364" s="173"/>
      <c r="E364" s="391"/>
      <c r="F364" s="686">
        <f>((O364*1.73*220*0.9)/1000)+((N364*1.73*220*0.9)/1000)+((M364*1.73*220*0.9)/1000)</f>
        <v>0</v>
      </c>
      <c r="G364" s="686"/>
      <c r="H364" s="686"/>
      <c r="I364" s="686"/>
      <c r="J364" s="686"/>
      <c r="K364" s="686"/>
      <c r="L364" s="686"/>
      <c r="M364" s="278"/>
      <c r="N364" s="361"/>
      <c r="O364" s="361"/>
      <c r="P364" s="361"/>
      <c r="Q364" s="260"/>
    </row>
    <row r="365" spans="1:17" ht="21" thickBot="1" x14ac:dyDescent="0.3">
      <c r="A365" s="897"/>
      <c r="B365" s="888"/>
      <c r="C365" s="401"/>
      <c r="D365" s="173"/>
      <c r="E365" s="391"/>
      <c r="F365" s="391"/>
      <c r="G365" s="391"/>
      <c r="H365" s="391"/>
      <c r="I365" s="391"/>
      <c r="J365" s="391"/>
      <c r="K365" s="391"/>
      <c r="L365" s="391"/>
      <c r="M365" s="278"/>
      <c r="N365" s="361"/>
      <c r="O365" s="361"/>
      <c r="P365" s="361"/>
      <c r="Q365" s="260"/>
    </row>
    <row r="366" spans="1:17" ht="21" thickBot="1" x14ac:dyDescent="0.25">
      <c r="A366" s="897"/>
      <c r="B366" s="888"/>
      <c r="C366" s="401"/>
      <c r="D366" s="3" t="s">
        <v>1313</v>
      </c>
      <c r="E366" s="393"/>
      <c r="F366" s="393"/>
      <c r="G366" s="393"/>
      <c r="H366" s="393"/>
      <c r="I366" s="393"/>
      <c r="J366" s="393"/>
      <c r="K366" s="393"/>
      <c r="L366" s="393"/>
      <c r="M366" s="265">
        <f>SUM(M357:M363)</f>
        <v>266</v>
      </c>
      <c r="N366" s="70">
        <f>SUM(N357:N363)</f>
        <v>248</v>
      </c>
      <c r="O366" s="70">
        <f>SUM(O357:O363)</f>
        <v>261</v>
      </c>
      <c r="P366" s="70">
        <f>SUM(P357:P363)</f>
        <v>91</v>
      </c>
    </row>
    <row r="367" spans="1:17" ht="19.5" thickBot="1" x14ac:dyDescent="0.25">
      <c r="A367" s="897"/>
      <c r="B367" s="888"/>
      <c r="C367" s="401"/>
      <c r="D367" s="3" t="s">
        <v>1315</v>
      </c>
      <c r="E367" s="393"/>
      <c r="F367" s="393"/>
      <c r="G367" s="393"/>
      <c r="H367" s="393"/>
      <c r="I367" s="393"/>
      <c r="J367" s="393"/>
      <c r="K367" s="393"/>
      <c r="L367" s="393"/>
      <c r="M367" s="135">
        <f t="shared" ref="M367:O367" si="44">(M366*1.73*220*0.9)/1000</f>
        <v>91.115640000000013</v>
      </c>
      <c r="N367" s="135">
        <f t="shared" si="44"/>
        <v>84.949919999999992</v>
      </c>
      <c r="O367" s="135">
        <f t="shared" si="44"/>
        <v>89.402939999999987</v>
      </c>
      <c r="P367" s="136"/>
      <c r="Q367" s="168"/>
    </row>
    <row r="368" spans="1:17" ht="18.75" thickBot="1" x14ac:dyDescent="0.25">
      <c r="A368" s="897"/>
      <c r="B368" s="888"/>
      <c r="C368" s="401"/>
      <c r="D368" s="3" t="s">
        <v>1317</v>
      </c>
      <c r="E368" s="394"/>
      <c r="F368" s="394"/>
      <c r="G368" s="394"/>
      <c r="H368" s="394"/>
      <c r="I368" s="394"/>
      <c r="J368" s="394"/>
      <c r="K368" s="394"/>
      <c r="L368" s="394"/>
      <c r="M368" s="788">
        <f>(M367+N367+O367)</f>
        <v>265.46850000000001</v>
      </c>
      <c r="N368" s="789"/>
      <c r="O368" s="789"/>
      <c r="P368" s="790"/>
    </row>
    <row r="369" spans="1:16" ht="21" thickBot="1" x14ac:dyDescent="0.25">
      <c r="A369" s="898"/>
      <c r="B369" s="889"/>
      <c r="C369" s="405"/>
      <c r="D369" s="13" t="s">
        <v>59</v>
      </c>
      <c r="E369" s="407"/>
      <c r="F369" s="407"/>
      <c r="G369" s="407"/>
      <c r="H369" s="407"/>
      <c r="I369" s="407"/>
      <c r="J369" s="407"/>
      <c r="K369" s="407"/>
      <c r="L369" s="407"/>
      <c r="M369" s="267">
        <f>M366+M352</f>
        <v>365</v>
      </c>
      <c r="N369" s="67">
        <f>N366+N352</f>
        <v>364</v>
      </c>
      <c r="O369" s="67">
        <f>O366+O352</f>
        <v>335</v>
      </c>
      <c r="P369" s="67">
        <f>P366+P352</f>
        <v>136</v>
      </c>
    </row>
    <row r="370" spans="1:16" s="100" customFormat="1" x14ac:dyDescent="0.3">
      <c r="C370" s="388"/>
      <c r="E370" s="388"/>
      <c r="F370" s="388"/>
      <c r="G370" s="388"/>
      <c r="H370" s="388"/>
      <c r="I370" s="388"/>
      <c r="J370" s="388"/>
      <c r="K370" s="388"/>
      <c r="L370" s="388"/>
      <c r="M370" s="235"/>
    </row>
    <row r="371" spans="1:16" s="100" customFormat="1" x14ac:dyDescent="0.3">
      <c r="C371" s="388"/>
      <c r="E371" s="388"/>
      <c r="F371" s="388"/>
      <c r="G371" s="388"/>
      <c r="H371" s="388"/>
      <c r="I371" s="388"/>
      <c r="J371" s="388"/>
      <c r="K371" s="388"/>
      <c r="L371" s="388"/>
      <c r="M371" s="235"/>
    </row>
    <row r="372" spans="1:16" s="100" customFormat="1" ht="25.5" x14ac:dyDescent="0.3">
      <c r="C372" s="388"/>
      <c r="D372" s="629" t="str">
        <f>HYPERLINK("#Оглавление!h13","&lt;&lt;&lt;&lt;&lt;")</f>
        <v>&lt;&lt;&lt;&lt;&lt;</v>
      </c>
      <c r="E372" s="388"/>
      <c r="F372" s="388"/>
      <c r="G372" s="388"/>
      <c r="H372" s="388"/>
      <c r="I372" s="388"/>
      <c r="J372" s="388"/>
      <c r="K372" s="388"/>
      <c r="L372" s="388"/>
      <c r="M372" s="235"/>
    </row>
    <row r="373" spans="1:16" s="100" customFormat="1" x14ac:dyDescent="0.3">
      <c r="C373" s="388"/>
      <c r="E373" s="388"/>
      <c r="F373" s="388"/>
      <c r="G373" s="388"/>
      <c r="H373" s="388"/>
      <c r="I373" s="388"/>
      <c r="J373" s="388"/>
      <c r="K373" s="388"/>
      <c r="L373" s="388"/>
      <c r="M373" s="235"/>
    </row>
    <row r="374" spans="1:16" s="100" customFormat="1" x14ac:dyDescent="0.3">
      <c r="C374" s="388"/>
      <c r="E374" s="388"/>
      <c r="F374" s="388"/>
      <c r="G374" s="388"/>
      <c r="H374" s="388"/>
      <c r="I374" s="388"/>
      <c r="J374" s="388"/>
      <c r="K374" s="388"/>
      <c r="L374" s="388"/>
      <c r="M374" s="235"/>
    </row>
    <row r="375" spans="1:16" s="100" customFormat="1" x14ac:dyDescent="0.3">
      <c r="C375" s="388"/>
      <c r="E375" s="388"/>
      <c r="F375" s="388"/>
      <c r="G375" s="388"/>
      <c r="H375" s="388"/>
      <c r="I375" s="388"/>
      <c r="J375" s="388"/>
      <c r="K375" s="388"/>
      <c r="L375" s="388"/>
      <c r="M375" s="235"/>
    </row>
    <row r="376" spans="1:16" s="100" customFormat="1" x14ac:dyDescent="0.3">
      <c r="C376" s="388"/>
      <c r="E376" s="388"/>
      <c r="F376" s="388"/>
      <c r="G376" s="388"/>
      <c r="H376" s="388"/>
      <c r="I376" s="388"/>
      <c r="J376" s="388"/>
      <c r="K376" s="388"/>
      <c r="L376" s="388"/>
      <c r="M376" s="235"/>
    </row>
    <row r="377" spans="1:16" s="100" customFormat="1" x14ac:dyDescent="0.3">
      <c r="C377" s="388"/>
      <c r="E377" s="388"/>
      <c r="F377" s="388"/>
      <c r="G377" s="388"/>
      <c r="H377" s="388"/>
      <c r="I377" s="388"/>
      <c r="J377" s="388"/>
      <c r="K377" s="388"/>
      <c r="L377" s="388"/>
      <c r="M377" s="235"/>
    </row>
    <row r="378" spans="1:16" s="100" customFormat="1" x14ac:dyDescent="0.3">
      <c r="C378" s="388"/>
      <c r="E378" s="388"/>
      <c r="F378" s="388"/>
      <c r="G378" s="388"/>
      <c r="H378" s="388"/>
      <c r="I378" s="388"/>
      <c r="J378" s="388"/>
      <c r="K378" s="388"/>
      <c r="L378" s="388"/>
      <c r="M378" s="235"/>
    </row>
    <row r="379" spans="1:16" s="100" customFormat="1" x14ac:dyDescent="0.3">
      <c r="C379" s="388"/>
      <c r="E379" s="388"/>
      <c r="F379" s="388"/>
      <c r="G379" s="388"/>
      <c r="H379" s="388"/>
      <c r="I379" s="388"/>
      <c r="J379" s="388"/>
      <c r="K379" s="388"/>
      <c r="L379" s="388"/>
      <c r="M379" s="235"/>
    </row>
    <row r="380" spans="1:16" s="100" customFormat="1" x14ac:dyDescent="0.3">
      <c r="C380" s="388"/>
      <c r="E380" s="388"/>
      <c r="F380" s="388"/>
      <c r="G380" s="388"/>
      <c r="H380" s="388"/>
      <c r="I380" s="388"/>
      <c r="J380" s="388"/>
      <c r="K380" s="388"/>
      <c r="L380" s="388"/>
      <c r="M380" s="235"/>
    </row>
    <row r="381" spans="1:16" s="100" customFormat="1" x14ac:dyDescent="0.3">
      <c r="C381" s="388"/>
      <c r="E381" s="388"/>
      <c r="F381" s="388"/>
      <c r="G381" s="388"/>
      <c r="H381" s="388"/>
      <c r="I381" s="388"/>
      <c r="J381" s="388"/>
      <c r="K381" s="388"/>
      <c r="L381" s="388"/>
      <c r="M381" s="235"/>
    </row>
    <row r="382" spans="1:16" s="100" customFormat="1" x14ac:dyDescent="0.3">
      <c r="C382" s="388"/>
      <c r="E382" s="388"/>
      <c r="F382" s="388"/>
      <c r="G382" s="388"/>
      <c r="H382" s="388"/>
      <c r="I382" s="388"/>
      <c r="J382" s="388"/>
      <c r="K382" s="388"/>
      <c r="L382" s="388"/>
      <c r="M382" s="235"/>
    </row>
    <row r="383" spans="1:16" s="100" customFormat="1" x14ac:dyDescent="0.3">
      <c r="C383" s="388"/>
      <c r="E383" s="388"/>
      <c r="F383" s="388"/>
      <c r="G383" s="388"/>
      <c r="H383" s="388"/>
      <c r="I383" s="388"/>
      <c r="J383" s="388"/>
      <c r="K383" s="388"/>
      <c r="L383" s="388"/>
      <c r="M383" s="235"/>
    </row>
    <row r="384" spans="1:16" s="100" customFormat="1" x14ac:dyDescent="0.3">
      <c r="C384" s="388"/>
      <c r="E384" s="388"/>
      <c r="F384" s="388"/>
      <c r="G384" s="388"/>
      <c r="H384" s="388"/>
      <c r="I384" s="388"/>
      <c r="J384" s="388"/>
      <c r="K384" s="388"/>
      <c r="L384" s="388"/>
      <c r="M384" s="235"/>
    </row>
    <row r="385" spans="3:13" s="100" customFormat="1" x14ac:dyDescent="0.3">
      <c r="C385" s="388"/>
      <c r="E385" s="388"/>
      <c r="F385" s="388"/>
      <c r="G385" s="388"/>
      <c r="H385" s="388"/>
      <c r="I385" s="388"/>
      <c r="J385" s="388"/>
      <c r="K385" s="388"/>
      <c r="L385" s="388"/>
      <c r="M385" s="235"/>
    </row>
    <row r="386" spans="3:13" s="100" customFormat="1" x14ac:dyDescent="0.3">
      <c r="C386" s="388"/>
      <c r="E386" s="388"/>
      <c r="F386" s="388"/>
      <c r="G386" s="388"/>
      <c r="H386" s="388"/>
      <c r="I386" s="388"/>
      <c r="J386" s="388"/>
      <c r="K386" s="388"/>
      <c r="L386" s="388"/>
      <c r="M386" s="235"/>
    </row>
    <row r="387" spans="3:13" s="100" customFormat="1" x14ac:dyDescent="0.3">
      <c r="C387" s="388"/>
      <c r="E387" s="388"/>
      <c r="F387" s="388"/>
      <c r="G387" s="388"/>
      <c r="H387" s="388"/>
      <c r="I387" s="388"/>
      <c r="J387" s="388"/>
      <c r="K387" s="388"/>
      <c r="L387" s="388"/>
      <c r="M387" s="235"/>
    </row>
    <row r="388" spans="3:13" s="100" customFormat="1" x14ac:dyDescent="0.3">
      <c r="C388" s="388"/>
      <c r="E388" s="388"/>
      <c r="F388" s="388"/>
      <c r="G388" s="388"/>
      <c r="H388" s="388"/>
      <c r="I388" s="388"/>
      <c r="J388" s="388"/>
      <c r="K388" s="388"/>
      <c r="L388" s="388"/>
      <c r="M388" s="235"/>
    </row>
    <row r="389" spans="3:13" s="100" customFormat="1" x14ac:dyDescent="0.3">
      <c r="C389" s="388"/>
      <c r="E389" s="388"/>
      <c r="F389" s="388"/>
      <c r="G389" s="388"/>
      <c r="H389" s="388"/>
      <c r="I389" s="388"/>
      <c r="J389" s="388"/>
      <c r="K389" s="388"/>
      <c r="L389" s="388"/>
      <c r="M389" s="235"/>
    </row>
    <row r="390" spans="3:13" s="100" customFormat="1" x14ac:dyDescent="0.3">
      <c r="C390" s="388"/>
      <c r="E390" s="388"/>
      <c r="F390" s="388"/>
      <c r="G390" s="388"/>
      <c r="H390" s="388"/>
      <c r="I390" s="388"/>
      <c r="J390" s="388"/>
      <c r="K390" s="388"/>
      <c r="L390" s="388"/>
      <c r="M390" s="235"/>
    </row>
    <row r="391" spans="3:13" s="100" customFormat="1" x14ac:dyDescent="0.3">
      <c r="C391" s="388"/>
      <c r="E391" s="388"/>
      <c r="F391" s="388"/>
      <c r="G391" s="388"/>
      <c r="H391" s="388"/>
      <c r="I391" s="388"/>
      <c r="J391" s="388"/>
      <c r="K391" s="388"/>
      <c r="L391" s="388"/>
      <c r="M391" s="235"/>
    </row>
    <row r="392" spans="3:13" s="100" customFormat="1" x14ac:dyDescent="0.3">
      <c r="C392" s="388"/>
      <c r="E392" s="388"/>
      <c r="F392" s="388"/>
      <c r="G392" s="388"/>
      <c r="H392" s="388"/>
      <c r="I392" s="388"/>
      <c r="J392" s="388"/>
      <c r="K392" s="388"/>
      <c r="L392" s="388"/>
      <c r="M392" s="235"/>
    </row>
    <row r="393" spans="3:13" s="100" customFormat="1" x14ac:dyDescent="0.3">
      <c r="C393" s="388"/>
      <c r="E393" s="388"/>
      <c r="F393" s="388"/>
      <c r="G393" s="388"/>
      <c r="H393" s="388"/>
      <c r="I393" s="388"/>
      <c r="J393" s="388"/>
      <c r="K393" s="388"/>
      <c r="L393" s="388"/>
      <c r="M393" s="235"/>
    </row>
    <row r="394" spans="3:13" s="100" customFormat="1" x14ac:dyDescent="0.3">
      <c r="C394" s="388"/>
      <c r="E394" s="388"/>
      <c r="F394" s="388"/>
      <c r="G394" s="388"/>
      <c r="H394" s="388"/>
      <c r="I394" s="388"/>
      <c r="J394" s="388"/>
      <c r="K394" s="388"/>
      <c r="L394" s="388"/>
      <c r="M394" s="235"/>
    </row>
    <row r="395" spans="3:13" s="100" customFormat="1" x14ac:dyDescent="0.3">
      <c r="C395" s="388"/>
      <c r="E395" s="388"/>
      <c r="F395" s="388"/>
      <c r="G395" s="388"/>
      <c r="H395" s="388"/>
      <c r="I395" s="388"/>
      <c r="J395" s="388"/>
      <c r="K395" s="388"/>
      <c r="L395" s="388"/>
      <c r="M395" s="235"/>
    </row>
    <row r="396" spans="3:13" s="100" customFormat="1" x14ac:dyDescent="0.3">
      <c r="C396" s="388"/>
      <c r="E396" s="388"/>
      <c r="F396" s="388"/>
      <c r="G396" s="388"/>
      <c r="H396" s="388"/>
      <c r="I396" s="388"/>
      <c r="J396" s="388"/>
      <c r="K396" s="388"/>
      <c r="L396" s="388"/>
      <c r="M396" s="235"/>
    </row>
    <row r="397" spans="3:13" s="100" customFormat="1" x14ac:dyDescent="0.3">
      <c r="C397" s="388"/>
      <c r="E397" s="388"/>
      <c r="F397" s="388"/>
      <c r="G397" s="388"/>
      <c r="H397" s="388"/>
      <c r="I397" s="388"/>
      <c r="J397" s="388"/>
      <c r="K397" s="388"/>
      <c r="L397" s="388"/>
      <c r="M397" s="235"/>
    </row>
    <row r="398" spans="3:13" s="100" customFormat="1" x14ac:dyDescent="0.3">
      <c r="C398" s="388"/>
      <c r="E398" s="388"/>
      <c r="F398" s="388"/>
      <c r="G398" s="388"/>
      <c r="H398" s="388"/>
      <c r="I398" s="388"/>
      <c r="J398" s="388"/>
      <c r="K398" s="388"/>
      <c r="L398" s="388"/>
      <c r="M398" s="235"/>
    </row>
    <row r="399" spans="3:13" s="100" customFormat="1" x14ac:dyDescent="0.3">
      <c r="C399" s="388"/>
      <c r="E399" s="388"/>
      <c r="F399" s="388"/>
      <c r="G399" s="388"/>
      <c r="H399" s="388"/>
      <c r="I399" s="388"/>
      <c r="J399" s="388"/>
      <c r="K399" s="388"/>
      <c r="L399" s="388"/>
      <c r="M399" s="235"/>
    </row>
    <row r="400" spans="3:13" s="100" customFormat="1" x14ac:dyDescent="0.3">
      <c r="C400" s="388"/>
      <c r="E400" s="388"/>
      <c r="F400" s="388"/>
      <c r="G400" s="388"/>
      <c r="H400" s="388"/>
      <c r="I400" s="388"/>
      <c r="J400" s="388"/>
      <c r="K400" s="388"/>
      <c r="L400" s="388"/>
      <c r="M400" s="235"/>
    </row>
    <row r="401" spans="3:13" s="100" customFormat="1" x14ac:dyDescent="0.3">
      <c r="C401" s="388"/>
      <c r="E401" s="388"/>
      <c r="F401" s="388"/>
      <c r="G401" s="388"/>
      <c r="H401" s="388"/>
      <c r="I401" s="388"/>
      <c r="J401" s="388"/>
      <c r="K401" s="388"/>
      <c r="L401" s="388"/>
      <c r="M401" s="235"/>
    </row>
    <row r="402" spans="3:13" s="100" customFormat="1" x14ac:dyDescent="0.3">
      <c r="C402" s="388"/>
      <c r="E402" s="388"/>
      <c r="F402" s="388"/>
      <c r="G402" s="388"/>
      <c r="H402" s="388"/>
      <c r="I402" s="388"/>
      <c r="J402" s="388"/>
      <c r="K402" s="388"/>
      <c r="L402" s="388"/>
      <c r="M402" s="235"/>
    </row>
    <row r="403" spans="3:13" s="100" customFormat="1" x14ac:dyDescent="0.3">
      <c r="C403" s="388"/>
      <c r="E403" s="388"/>
      <c r="F403" s="388"/>
      <c r="G403" s="388"/>
      <c r="H403" s="388"/>
      <c r="I403" s="388"/>
      <c r="J403" s="388"/>
      <c r="K403" s="388"/>
      <c r="L403" s="388"/>
      <c r="M403" s="235"/>
    </row>
    <row r="404" spans="3:13" s="100" customFormat="1" x14ac:dyDescent="0.3">
      <c r="C404" s="388"/>
      <c r="E404" s="388"/>
      <c r="F404" s="388"/>
      <c r="G404" s="388"/>
      <c r="H404" s="388"/>
      <c r="I404" s="388"/>
      <c r="J404" s="388"/>
      <c r="K404" s="388"/>
      <c r="L404" s="388"/>
      <c r="M404" s="235"/>
    </row>
    <row r="405" spans="3:13" s="100" customFormat="1" x14ac:dyDescent="0.3">
      <c r="C405" s="388"/>
      <c r="E405" s="388"/>
      <c r="F405" s="388"/>
      <c r="G405" s="388"/>
      <c r="H405" s="388"/>
      <c r="I405" s="388"/>
      <c r="J405" s="388"/>
      <c r="K405" s="388"/>
      <c r="L405" s="388"/>
      <c r="M405" s="235"/>
    </row>
    <row r="406" spans="3:13" s="100" customFormat="1" x14ac:dyDescent="0.3">
      <c r="C406" s="388"/>
      <c r="E406" s="388"/>
      <c r="F406" s="388"/>
      <c r="G406" s="388"/>
      <c r="H406" s="388"/>
      <c r="I406" s="388"/>
      <c r="J406" s="388"/>
      <c r="K406" s="388"/>
      <c r="L406" s="388"/>
      <c r="M406" s="235"/>
    </row>
    <row r="407" spans="3:13" s="100" customFormat="1" x14ac:dyDescent="0.3">
      <c r="C407" s="388"/>
      <c r="E407" s="388"/>
      <c r="F407" s="388"/>
      <c r="G407" s="388"/>
      <c r="H407" s="388"/>
      <c r="I407" s="388"/>
      <c r="J407" s="388"/>
      <c r="K407" s="388"/>
      <c r="L407" s="388"/>
      <c r="M407" s="235"/>
    </row>
    <row r="408" spans="3:13" s="100" customFormat="1" x14ac:dyDescent="0.3">
      <c r="C408" s="388"/>
      <c r="E408" s="388"/>
      <c r="F408" s="388"/>
      <c r="G408" s="388"/>
      <c r="H408" s="388"/>
      <c r="I408" s="388"/>
      <c r="J408" s="388"/>
      <c r="K408" s="388"/>
      <c r="L408" s="388"/>
      <c r="M408" s="235"/>
    </row>
    <row r="409" spans="3:13" s="100" customFormat="1" x14ac:dyDescent="0.3">
      <c r="C409" s="388"/>
      <c r="E409" s="388"/>
      <c r="F409" s="388"/>
      <c r="G409" s="388"/>
      <c r="H409" s="388"/>
      <c r="I409" s="388"/>
      <c r="J409" s="388"/>
      <c r="K409" s="388"/>
      <c r="L409" s="388"/>
      <c r="M409" s="235"/>
    </row>
    <row r="410" spans="3:13" s="100" customFormat="1" x14ac:dyDescent="0.3">
      <c r="C410" s="388"/>
      <c r="E410" s="388"/>
      <c r="F410" s="388"/>
      <c r="G410" s="388"/>
      <c r="H410" s="388"/>
      <c r="I410" s="388"/>
      <c r="J410" s="388"/>
      <c r="K410" s="388"/>
      <c r="L410" s="388"/>
      <c r="M410" s="235"/>
    </row>
    <row r="411" spans="3:13" s="100" customFormat="1" x14ac:dyDescent="0.3">
      <c r="C411" s="388"/>
      <c r="E411" s="388"/>
      <c r="F411" s="388"/>
      <c r="G411" s="388"/>
      <c r="H411" s="388"/>
      <c r="I411" s="388"/>
      <c r="J411" s="388"/>
      <c r="K411" s="388"/>
      <c r="L411" s="388"/>
      <c r="M411" s="235"/>
    </row>
    <row r="412" spans="3:13" s="100" customFormat="1" x14ac:dyDescent="0.3">
      <c r="C412" s="388"/>
      <c r="E412" s="388"/>
      <c r="F412" s="388"/>
      <c r="G412" s="388"/>
      <c r="H412" s="388"/>
      <c r="I412" s="388"/>
      <c r="J412" s="388"/>
      <c r="K412" s="388"/>
      <c r="L412" s="388"/>
      <c r="M412" s="235"/>
    </row>
    <row r="413" spans="3:13" s="100" customFormat="1" x14ac:dyDescent="0.3">
      <c r="C413" s="388"/>
      <c r="E413" s="388"/>
      <c r="F413" s="388"/>
      <c r="G413" s="388"/>
      <c r="H413" s="388"/>
      <c r="I413" s="388"/>
      <c r="J413" s="388"/>
      <c r="K413" s="388"/>
      <c r="L413" s="388"/>
      <c r="M413" s="235"/>
    </row>
    <row r="414" spans="3:13" s="100" customFormat="1" x14ac:dyDescent="0.3">
      <c r="C414" s="388"/>
      <c r="E414" s="388"/>
      <c r="F414" s="388"/>
      <c r="G414" s="388"/>
      <c r="H414" s="388"/>
      <c r="I414" s="388"/>
      <c r="J414" s="388"/>
      <c r="K414" s="388"/>
      <c r="L414" s="388"/>
      <c r="M414" s="235"/>
    </row>
    <row r="415" spans="3:13" s="100" customFormat="1" x14ac:dyDescent="0.3">
      <c r="C415" s="388"/>
      <c r="E415" s="388"/>
      <c r="F415" s="388"/>
      <c r="G415" s="388"/>
      <c r="H415" s="388"/>
      <c r="I415" s="388"/>
      <c r="J415" s="388"/>
      <c r="K415" s="388"/>
      <c r="L415" s="388"/>
      <c r="M415" s="235"/>
    </row>
    <row r="416" spans="3:13" s="100" customFormat="1" x14ac:dyDescent="0.3">
      <c r="C416" s="388"/>
      <c r="E416" s="388"/>
      <c r="F416" s="388"/>
      <c r="G416" s="388"/>
      <c r="H416" s="388"/>
      <c r="I416" s="388"/>
      <c r="J416" s="388"/>
      <c r="K416" s="388"/>
      <c r="L416" s="388"/>
      <c r="M416" s="235"/>
    </row>
    <row r="417" spans="3:13" s="100" customFormat="1" x14ac:dyDescent="0.3">
      <c r="C417" s="388"/>
      <c r="E417" s="388"/>
      <c r="F417" s="388"/>
      <c r="G417" s="388"/>
      <c r="H417" s="388"/>
      <c r="I417" s="388"/>
      <c r="J417" s="388"/>
      <c r="K417" s="388"/>
      <c r="L417" s="388"/>
      <c r="M417" s="235"/>
    </row>
    <row r="418" spans="3:13" s="100" customFormat="1" x14ac:dyDescent="0.3">
      <c r="C418" s="388"/>
      <c r="E418" s="388"/>
      <c r="F418" s="388"/>
      <c r="G418" s="388"/>
      <c r="H418" s="388"/>
      <c r="I418" s="388"/>
      <c r="J418" s="388"/>
      <c r="K418" s="388"/>
      <c r="L418" s="388"/>
      <c r="M418" s="235"/>
    </row>
    <row r="419" spans="3:13" s="100" customFormat="1" x14ac:dyDescent="0.3">
      <c r="C419" s="388"/>
      <c r="E419" s="388"/>
      <c r="F419" s="388"/>
      <c r="G419" s="388"/>
      <c r="H419" s="388"/>
      <c r="I419" s="388"/>
      <c r="J419" s="388"/>
      <c r="K419" s="388"/>
      <c r="L419" s="388"/>
      <c r="M419" s="235"/>
    </row>
    <row r="420" spans="3:13" s="100" customFormat="1" x14ac:dyDescent="0.3">
      <c r="C420" s="388"/>
      <c r="E420" s="388"/>
      <c r="F420" s="388"/>
      <c r="G420" s="388"/>
      <c r="H420" s="388"/>
      <c r="I420" s="388"/>
      <c r="J420" s="388"/>
      <c r="K420" s="388"/>
      <c r="L420" s="388"/>
      <c r="M420" s="235"/>
    </row>
    <row r="421" spans="3:13" s="100" customFormat="1" x14ac:dyDescent="0.3">
      <c r="C421" s="388"/>
      <c r="E421" s="388"/>
      <c r="F421" s="388"/>
      <c r="G421" s="388"/>
      <c r="H421" s="388"/>
      <c r="I421" s="388"/>
      <c r="J421" s="388"/>
      <c r="K421" s="388"/>
      <c r="L421" s="388"/>
      <c r="M421" s="235"/>
    </row>
    <row r="422" spans="3:13" s="100" customFormat="1" x14ac:dyDescent="0.3">
      <c r="C422" s="388"/>
      <c r="E422" s="388"/>
      <c r="F422" s="388"/>
      <c r="G422" s="388"/>
      <c r="H422" s="388"/>
      <c r="I422" s="388"/>
      <c r="J422" s="388"/>
      <c r="K422" s="388"/>
      <c r="L422" s="388"/>
      <c r="M422" s="235"/>
    </row>
    <row r="423" spans="3:13" s="100" customFormat="1" x14ac:dyDescent="0.3">
      <c r="C423" s="388"/>
      <c r="E423" s="388"/>
      <c r="F423" s="388"/>
      <c r="G423" s="388"/>
      <c r="H423" s="388"/>
      <c r="I423" s="388"/>
      <c r="J423" s="388"/>
      <c r="K423" s="388"/>
      <c r="L423" s="388"/>
      <c r="M423" s="235"/>
    </row>
    <row r="424" spans="3:13" s="100" customFormat="1" x14ac:dyDescent="0.3">
      <c r="C424" s="388"/>
      <c r="E424" s="388"/>
      <c r="F424" s="388"/>
      <c r="G424" s="388"/>
      <c r="H424" s="388"/>
      <c r="I424" s="388"/>
      <c r="J424" s="388"/>
      <c r="K424" s="388"/>
      <c r="L424" s="388"/>
      <c r="M424" s="235"/>
    </row>
    <row r="425" spans="3:13" s="100" customFormat="1" x14ac:dyDescent="0.3">
      <c r="C425" s="388"/>
      <c r="E425" s="388"/>
      <c r="F425" s="388"/>
      <c r="G425" s="388"/>
      <c r="H425" s="388"/>
      <c r="I425" s="388"/>
      <c r="J425" s="388"/>
      <c r="K425" s="388"/>
      <c r="L425" s="388"/>
      <c r="M425" s="235"/>
    </row>
    <row r="426" spans="3:13" s="100" customFormat="1" x14ac:dyDescent="0.3">
      <c r="C426" s="388"/>
      <c r="E426" s="388"/>
      <c r="F426" s="388"/>
      <c r="G426" s="388"/>
      <c r="H426" s="388"/>
      <c r="I426" s="388"/>
      <c r="J426" s="388"/>
      <c r="K426" s="388"/>
      <c r="L426" s="388"/>
      <c r="M426" s="235"/>
    </row>
    <row r="427" spans="3:13" s="100" customFormat="1" x14ac:dyDescent="0.3">
      <c r="C427" s="388"/>
      <c r="E427" s="388"/>
      <c r="F427" s="388"/>
      <c r="G427" s="388"/>
      <c r="H427" s="388"/>
      <c r="I427" s="388"/>
      <c r="J427" s="388"/>
      <c r="K427" s="388"/>
      <c r="L427" s="388"/>
      <c r="M427" s="235"/>
    </row>
    <row r="428" spans="3:13" s="100" customFormat="1" x14ac:dyDescent="0.3">
      <c r="C428" s="388"/>
      <c r="E428" s="388"/>
      <c r="F428" s="388"/>
      <c r="G428" s="388"/>
      <c r="H428" s="388"/>
      <c r="I428" s="388"/>
      <c r="J428" s="388"/>
      <c r="K428" s="388"/>
      <c r="L428" s="388"/>
      <c r="M428" s="235"/>
    </row>
    <row r="429" spans="3:13" s="100" customFormat="1" x14ac:dyDescent="0.3">
      <c r="C429" s="388"/>
      <c r="E429" s="388"/>
      <c r="F429" s="388"/>
      <c r="G429" s="388"/>
      <c r="H429" s="388"/>
      <c r="I429" s="388"/>
      <c r="J429" s="388"/>
      <c r="K429" s="388"/>
      <c r="L429" s="388"/>
      <c r="M429" s="235"/>
    </row>
    <row r="430" spans="3:13" s="100" customFormat="1" x14ac:dyDescent="0.3">
      <c r="C430" s="388"/>
      <c r="E430" s="388"/>
      <c r="F430" s="388"/>
      <c r="G430" s="388"/>
      <c r="H430" s="388"/>
      <c r="I430" s="388"/>
      <c r="J430" s="388"/>
      <c r="K430" s="388"/>
      <c r="L430" s="388"/>
      <c r="M430" s="235"/>
    </row>
    <row r="431" spans="3:13" s="100" customFormat="1" x14ac:dyDescent="0.3">
      <c r="C431" s="388"/>
      <c r="E431" s="388"/>
      <c r="F431" s="388"/>
      <c r="G431" s="388"/>
      <c r="H431" s="388"/>
      <c r="I431" s="388"/>
      <c r="J431" s="388"/>
      <c r="K431" s="388"/>
      <c r="L431" s="388"/>
      <c r="M431" s="235"/>
    </row>
    <row r="432" spans="3:13" s="100" customFormat="1" x14ac:dyDescent="0.3">
      <c r="C432" s="388"/>
      <c r="E432" s="388"/>
      <c r="F432" s="388"/>
      <c r="G432" s="388"/>
      <c r="H432" s="388"/>
      <c r="I432" s="388"/>
      <c r="J432" s="388"/>
      <c r="K432" s="388"/>
      <c r="L432" s="388"/>
      <c r="M432" s="235"/>
    </row>
    <row r="433" spans="3:13" s="100" customFormat="1" x14ac:dyDescent="0.3">
      <c r="C433" s="388"/>
      <c r="E433" s="388"/>
      <c r="F433" s="388"/>
      <c r="G433" s="388"/>
      <c r="H433" s="388"/>
      <c r="I433" s="388"/>
      <c r="J433" s="388"/>
      <c r="K433" s="388"/>
      <c r="L433" s="388"/>
      <c r="M433" s="235"/>
    </row>
    <row r="434" spans="3:13" s="100" customFormat="1" x14ac:dyDescent="0.3">
      <c r="C434" s="388"/>
      <c r="E434" s="388"/>
      <c r="F434" s="388"/>
      <c r="G434" s="388"/>
      <c r="H434" s="388"/>
      <c r="I434" s="388"/>
      <c r="J434" s="388"/>
      <c r="K434" s="388"/>
      <c r="L434" s="388"/>
      <c r="M434" s="235"/>
    </row>
    <row r="435" spans="3:13" s="100" customFormat="1" x14ac:dyDescent="0.3">
      <c r="C435" s="388"/>
      <c r="E435" s="388"/>
      <c r="F435" s="388"/>
      <c r="G435" s="388"/>
      <c r="H435" s="388"/>
      <c r="I435" s="388"/>
      <c r="J435" s="388"/>
      <c r="K435" s="388"/>
      <c r="L435" s="388"/>
      <c r="M435" s="235"/>
    </row>
    <row r="436" spans="3:13" s="100" customFormat="1" x14ac:dyDescent="0.3">
      <c r="C436" s="388"/>
      <c r="E436" s="388"/>
      <c r="F436" s="388"/>
      <c r="G436" s="388"/>
      <c r="H436" s="388"/>
      <c r="I436" s="388"/>
      <c r="J436" s="388"/>
      <c r="K436" s="388"/>
      <c r="L436" s="388"/>
      <c r="M436" s="235"/>
    </row>
    <row r="437" spans="3:13" s="100" customFormat="1" x14ac:dyDescent="0.3">
      <c r="C437" s="388"/>
      <c r="E437" s="388"/>
      <c r="F437" s="388"/>
      <c r="G437" s="388"/>
      <c r="H437" s="388"/>
      <c r="I437" s="388"/>
      <c r="J437" s="388"/>
      <c r="K437" s="388"/>
      <c r="L437" s="388"/>
      <c r="M437" s="235"/>
    </row>
    <row r="438" spans="3:13" s="100" customFormat="1" x14ac:dyDescent="0.3">
      <c r="C438" s="388"/>
      <c r="E438" s="388"/>
      <c r="F438" s="388"/>
      <c r="G438" s="388"/>
      <c r="H438" s="388"/>
      <c r="I438" s="388"/>
      <c r="J438" s="388"/>
      <c r="K438" s="388"/>
      <c r="L438" s="388"/>
      <c r="M438" s="235"/>
    </row>
    <row r="439" spans="3:13" s="100" customFormat="1" x14ac:dyDescent="0.3">
      <c r="C439" s="388"/>
      <c r="E439" s="388"/>
      <c r="F439" s="388"/>
      <c r="G439" s="388"/>
      <c r="H439" s="388"/>
      <c r="I439" s="388"/>
      <c r="J439" s="388"/>
      <c r="K439" s="388"/>
      <c r="L439" s="388"/>
      <c r="M439" s="235"/>
    </row>
    <row r="440" spans="3:13" s="100" customFormat="1" x14ac:dyDescent="0.3">
      <c r="C440" s="388"/>
      <c r="E440" s="388"/>
      <c r="F440" s="388"/>
      <c r="G440" s="388"/>
      <c r="H440" s="388"/>
      <c r="I440" s="388"/>
      <c r="J440" s="388"/>
      <c r="K440" s="388"/>
      <c r="L440" s="388"/>
      <c r="M440" s="235"/>
    </row>
    <row r="441" spans="3:13" s="100" customFormat="1" x14ac:dyDescent="0.3">
      <c r="C441" s="388"/>
      <c r="E441" s="388"/>
      <c r="F441" s="388"/>
      <c r="G441" s="388"/>
      <c r="H441" s="388"/>
      <c r="I441" s="388"/>
      <c r="J441" s="388"/>
      <c r="K441" s="388"/>
      <c r="L441" s="388"/>
      <c r="M441" s="235"/>
    </row>
    <row r="442" spans="3:13" s="100" customFormat="1" x14ac:dyDescent="0.3">
      <c r="C442" s="388"/>
      <c r="E442" s="388"/>
      <c r="F442" s="388"/>
      <c r="G442" s="388"/>
      <c r="H442" s="388"/>
      <c r="I442" s="388"/>
      <c r="J442" s="388"/>
      <c r="K442" s="388"/>
      <c r="L442" s="388"/>
      <c r="M442" s="235"/>
    </row>
    <row r="443" spans="3:13" s="100" customFormat="1" x14ac:dyDescent="0.3">
      <c r="C443" s="388"/>
      <c r="E443" s="388"/>
      <c r="F443" s="388"/>
      <c r="G443" s="388"/>
      <c r="H443" s="388"/>
      <c r="I443" s="388"/>
      <c r="J443" s="388"/>
      <c r="K443" s="388"/>
      <c r="L443" s="388"/>
      <c r="M443" s="235"/>
    </row>
    <row r="444" spans="3:13" s="100" customFormat="1" x14ac:dyDescent="0.3">
      <c r="C444" s="388"/>
      <c r="E444" s="388"/>
      <c r="F444" s="388"/>
      <c r="G444" s="388"/>
      <c r="H444" s="388"/>
      <c r="I444" s="388"/>
      <c r="J444" s="388"/>
      <c r="K444" s="388"/>
      <c r="L444" s="388"/>
      <c r="M444" s="235"/>
    </row>
    <row r="445" spans="3:13" s="100" customFormat="1" x14ac:dyDescent="0.3">
      <c r="C445" s="388"/>
      <c r="E445" s="388"/>
      <c r="F445" s="388"/>
      <c r="G445" s="388"/>
      <c r="H445" s="388"/>
      <c r="I445" s="388"/>
      <c r="J445" s="388"/>
      <c r="K445" s="388"/>
      <c r="L445" s="388"/>
      <c r="M445" s="235"/>
    </row>
    <row r="446" spans="3:13" s="100" customFormat="1" x14ac:dyDescent="0.3">
      <c r="C446" s="388"/>
      <c r="E446" s="388"/>
      <c r="F446" s="388"/>
      <c r="G446" s="388"/>
      <c r="H446" s="388"/>
      <c r="I446" s="388"/>
      <c r="J446" s="388"/>
      <c r="K446" s="388"/>
      <c r="L446" s="388"/>
      <c r="M446" s="235"/>
    </row>
    <row r="447" spans="3:13" s="100" customFormat="1" x14ac:dyDescent="0.3">
      <c r="C447" s="388"/>
      <c r="E447" s="388"/>
      <c r="F447" s="388"/>
      <c r="G447" s="388"/>
      <c r="H447" s="388"/>
      <c r="I447" s="388"/>
      <c r="J447" s="388"/>
      <c r="K447" s="388"/>
      <c r="L447" s="388"/>
      <c r="M447" s="235"/>
    </row>
    <row r="448" spans="3:13" s="100" customFormat="1" x14ac:dyDescent="0.3">
      <c r="C448" s="388"/>
      <c r="E448" s="388"/>
      <c r="F448" s="388"/>
      <c r="G448" s="388"/>
      <c r="H448" s="388"/>
      <c r="I448" s="388"/>
      <c r="J448" s="388"/>
      <c r="K448" s="388"/>
      <c r="L448" s="388"/>
      <c r="M448" s="235"/>
    </row>
    <row r="449" spans="3:13" s="100" customFormat="1" x14ac:dyDescent="0.3">
      <c r="C449" s="388"/>
      <c r="E449" s="388"/>
      <c r="F449" s="388"/>
      <c r="G449" s="388"/>
      <c r="H449" s="388"/>
      <c r="I449" s="388"/>
      <c r="J449" s="388"/>
      <c r="K449" s="388"/>
      <c r="L449" s="388"/>
      <c r="M449" s="235"/>
    </row>
    <row r="450" spans="3:13" s="100" customFormat="1" x14ac:dyDescent="0.3">
      <c r="C450" s="388"/>
      <c r="E450" s="388"/>
      <c r="F450" s="388"/>
      <c r="G450" s="388"/>
      <c r="H450" s="388"/>
      <c r="I450" s="388"/>
      <c r="J450" s="388"/>
      <c r="K450" s="388"/>
      <c r="L450" s="388"/>
      <c r="M450" s="235"/>
    </row>
    <row r="451" spans="3:13" s="100" customFormat="1" x14ac:dyDescent="0.3">
      <c r="C451" s="388"/>
      <c r="E451" s="388"/>
      <c r="F451" s="388"/>
      <c r="G451" s="388"/>
      <c r="H451" s="388"/>
      <c r="I451" s="388"/>
      <c r="J451" s="388"/>
      <c r="K451" s="388"/>
      <c r="L451" s="388"/>
      <c r="M451" s="235"/>
    </row>
    <row r="452" spans="3:13" s="100" customFormat="1" x14ac:dyDescent="0.3">
      <c r="C452" s="388"/>
      <c r="E452" s="388"/>
      <c r="F452" s="388"/>
      <c r="G452" s="388"/>
      <c r="H452" s="388"/>
      <c r="I452" s="388"/>
      <c r="J452" s="388"/>
      <c r="K452" s="388"/>
      <c r="L452" s="388"/>
      <c r="M452" s="235"/>
    </row>
    <row r="453" spans="3:13" s="100" customFormat="1" x14ac:dyDescent="0.3">
      <c r="C453" s="388"/>
      <c r="E453" s="388"/>
      <c r="F453" s="388"/>
      <c r="G453" s="388"/>
      <c r="H453" s="388"/>
      <c r="I453" s="388"/>
      <c r="J453" s="388"/>
      <c r="K453" s="388"/>
      <c r="L453" s="388"/>
      <c r="M453" s="235"/>
    </row>
    <row r="454" spans="3:13" s="100" customFormat="1" x14ac:dyDescent="0.3">
      <c r="C454" s="388"/>
      <c r="E454" s="388"/>
      <c r="F454" s="388"/>
      <c r="G454" s="388"/>
      <c r="H454" s="388"/>
      <c r="I454" s="388"/>
      <c r="J454" s="388"/>
      <c r="K454" s="388"/>
      <c r="L454" s="388"/>
      <c r="M454" s="235"/>
    </row>
    <row r="455" spans="3:13" s="100" customFormat="1" x14ac:dyDescent="0.3">
      <c r="C455" s="388"/>
      <c r="E455" s="388"/>
      <c r="F455" s="388"/>
      <c r="G455" s="388"/>
      <c r="H455" s="388"/>
      <c r="I455" s="388"/>
      <c r="J455" s="388"/>
      <c r="K455" s="388"/>
      <c r="L455" s="388"/>
      <c r="M455" s="235"/>
    </row>
    <row r="456" spans="3:13" s="100" customFormat="1" x14ac:dyDescent="0.3">
      <c r="C456" s="388"/>
      <c r="E456" s="388"/>
      <c r="F456" s="388"/>
      <c r="G456" s="388"/>
      <c r="H456" s="388"/>
      <c r="I456" s="388"/>
      <c r="J456" s="388"/>
      <c r="K456" s="388"/>
      <c r="L456" s="388"/>
      <c r="M456" s="235"/>
    </row>
    <row r="457" spans="3:13" s="100" customFormat="1" x14ac:dyDescent="0.3">
      <c r="C457" s="388"/>
      <c r="E457" s="388"/>
      <c r="F457" s="388"/>
      <c r="G457" s="388"/>
      <c r="H457" s="388"/>
      <c r="I457" s="388"/>
      <c r="J457" s="388"/>
      <c r="K457" s="388"/>
      <c r="L457" s="388"/>
      <c r="M457" s="235"/>
    </row>
    <row r="458" spans="3:13" s="100" customFormat="1" x14ac:dyDescent="0.3">
      <c r="C458" s="388"/>
      <c r="E458" s="388"/>
      <c r="F458" s="388"/>
      <c r="G458" s="388"/>
      <c r="H458" s="388"/>
      <c r="I458" s="388"/>
      <c r="J458" s="388"/>
      <c r="K458" s="388"/>
      <c r="L458" s="388"/>
      <c r="M458" s="235"/>
    </row>
    <row r="459" spans="3:13" s="100" customFormat="1" x14ac:dyDescent="0.3">
      <c r="C459" s="388"/>
      <c r="E459" s="388"/>
      <c r="F459" s="388"/>
      <c r="G459" s="388"/>
      <c r="H459" s="388"/>
      <c r="I459" s="388"/>
      <c r="J459" s="388"/>
      <c r="K459" s="388"/>
      <c r="L459" s="388"/>
      <c r="M459" s="235"/>
    </row>
    <row r="460" spans="3:13" s="100" customFormat="1" x14ac:dyDescent="0.3">
      <c r="C460" s="388"/>
      <c r="E460" s="388"/>
      <c r="F460" s="388"/>
      <c r="G460" s="388"/>
      <c r="H460" s="388"/>
      <c r="I460" s="388"/>
      <c r="J460" s="388"/>
      <c r="K460" s="388"/>
      <c r="L460" s="388"/>
      <c r="M460" s="235"/>
    </row>
    <row r="461" spans="3:13" s="100" customFormat="1" x14ac:dyDescent="0.3">
      <c r="C461" s="388"/>
      <c r="E461" s="388"/>
      <c r="F461" s="388"/>
      <c r="G461" s="388"/>
      <c r="H461" s="388"/>
      <c r="I461" s="388"/>
      <c r="J461" s="388"/>
      <c r="K461" s="388"/>
      <c r="L461" s="388"/>
      <c r="M461" s="235"/>
    </row>
    <row r="462" spans="3:13" s="100" customFormat="1" x14ac:dyDescent="0.3">
      <c r="C462" s="388"/>
      <c r="E462" s="388"/>
      <c r="F462" s="388"/>
      <c r="G462" s="388"/>
      <c r="H462" s="388"/>
      <c r="I462" s="388"/>
      <c r="J462" s="388"/>
      <c r="K462" s="388"/>
      <c r="L462" s="388"/>
      <c r="M462" s="235"/>
    </row>
    <row r="463" spans="3:13" s="100" customFormat="1" x14ac:dyDescent="0.3">
      <c r="C463" s="388"/>
      <c r="E463" s="388"/>
      <c r="F463" s="388"/>
      <c r="G463" s="388"/>
      <c r="H463" s="388"/>
      <c r="I463" s="388"/>
      <c r="J463" s="388"/>
      <c r="K463" s="388"/>
      <c r="L463" s="388"/>
      <c r="M463" s="235"/>
    </row>
    <row r="464" spans="3:13" s="100" customFormat="1" x14ac:dyDescent="0.3">
      <c r="C464" s="388"/>
      <c r="E464" s="388"/>
      <c r="F464" s="388"/>
      <c r="G464" s="388"/>
      <c r="H464" s="388"/>
      <c r="I464" s="388"/>
      <c r="J464" s="388"/>
      <c r="K464" s="388"/>
      <c r="L464" s="388"/>
      <c r="M464" s="235"/>
    </row>
    <row r="465" spans="3:13" s="100" customFormat="1" x14ac:dyDescent="0.3">
      <c r="C465" s="388"/>
      <c r="E465" s="388"/>
      <c r="F465" s="388"/>
      <c r="G465" s="388"/>
      <c r="H465" s="388"/>
      <c r="I465" s="388"/>
      <c r="J465" s="388"/>
      <c r="K465" s="388"/>
      <c r="L465" s="388"/>
      <c r="M465" s="235"/>
    </row>
    <row r="466" spans="3:13" s="100" customFormat="1" x14ac:dyDescent="0.3">
      <c r="C466" s="388"/>
      <c r="E466" s="388"/>
      <c r="F466" s="388"/>
      <c r="G466" s="388"/>
      <c r="H466" s="388"/>
      <c r="I466" s="388"/>
      <c r="J466" s="388"/>
      <c r="K466" s="388"/>
      <c r="L466" s="388"/>
      <c r="M466" s="235"/>
    </row>
    <row r="467" spans="3:13" s="100" customFormat="1" x14ac:dyDescent="0.3">
      <c r="C467" s="388"/>
      <c r="E467" s="388"/>
      <c r="F467" s="388"/>
      <c r="G467" s="388"/>
      <c r="H467" s="388"/>
      <c r="I467" s="388"/>
      <c r="J467" s="388"/>
      <c r="K467" s="388"/>
      <c r="L467" s="388"/>
      <c r="M467" s="235"/>
    </row>
    <row r="468" spans="3:13" s="100" customFormat="1" x14ac:dyDescent="0.3">
      <c r="C468" s="388"/>
      <c r="E468" s="388"/>
      <c r="F468" s="388"/>
      <c r="G468" s="388"/>
      <c r="H468" s="388"/>
      <c r="I468" s="388"/>
      <c r="J468" s="388"/>
      <c r="K468" s="388"/>
      <c r="L468" s="388"/>
      <c r="M468" s="235"/>
    </row>
    <row r="469" spans="3:13" s="100" customFormat="1" x14ac:dyDescent="0.3">
      <c r="C469" s="388"/>
      <c r="E469" s="388"/>
      <c r="F469" s="388"/>
      <c r="G469" s="388"/>
      <c r="H469" s="388"/>
      <c r="I469" s="388"/>
      <c r="J469" s="388"/>
      <c r="K469" s="388"/>
      <c r="L469" s="388"/>
      <c r="M469" s="235"/>
    </row>
    <row r="470" spans="3:13" s="100" customFormat="1" x14ac:dyDescent="0.3">
      <c r="C470" s="388"/>
      <c r="E470" s="388"/>
      <c r="F470" s="388"/>
      <c r="G470" s="388"/>
      <c r="H470" s="388"/>
      <c r="I470" s="388"/>
      <c r="J470" s="388"/>
      <c r="K470" s="388"/>
      <c r="L470" s="388"/>
      <c r="M470" s="235"/>
    </row>
    <row r="471" spans="3:13" s="100" customFormat="1" x14ac:dyDescent="0.3">
      <c r="C471" s="388"/>
      <c r="E471" s="388"/>
      <c r="F471" s="388"/>
      <c r="G471" s="388"/>
      <c r="H471" s="388"/>
      <c r="I471" s="388"/>
      <c r="J471" s="388"/>
      <c r="K471" s="388"/>
      <c r="L471" s="388"/>
      <c r="M471" s="235"/>
    </row>
    <row r="472" spans="3:13" s="100" customFormat="1" x14ac:dyDescent="0.3">
      <c r="C472" s="388"/>
      <c r="E472" s="388"/>
      <c r="F472" s="388"/>
      <c r="G472" s="388"/>
      <c r="H472" s="388"/>
      <c r="I472" s="388"/>
      <c r="J472" s="388"/>
      <c r="K472" s="388"/>
      <c r="L472" s="388"/>
      <c r="M472" s="235"/>
    </row>
    <row r="473" spans="3:13" s="100" customFormat="1" x14ac:dyDescent="0.3">
      <c r="C473" s="388"/>
      <c r="E473" s="388"/>
      <c r="F473" s="388"/>
      <c r="G473" s="388"/>
      <c r="H473" s="388"/>
      <c r="I473" s="388"/>
      <c r="J473" s="388"/>
      <c r="K473" s="388"/>
      <c r="L473" s="388"/>
      <c r="M473" s="235"/>
    </row>
    <row r="474" spans="3:13" s="100" customFormat="1" x14ac:dyDescent="0.3">
      <c r="C474" s="388"/>
      <c r="E474" s="388"/>
      <c r="F474" s="388"/>
      <c r="G474" s="388"/>
      <c r="H474" s="388"/>
      <c r="I474" s="388"/>
      <c r="J474" s="388"/>
      <c r="K474" s="388"/>
      <c r="L474" s="388"/>
      <c r="M474" s="235"/>
    </row>
    <row r="475" spans="3:13" s="100" customFormat="1" x14ac:dyDescent="0.3">
      <c r="C475" s="388"/>
      <c r="E475" s="388"/>
      <c r="F475" s="388"/>
      <c r="G475" s="388"/>
      <c r="H475" s="388"/>
      <c r="I475" s="388"/>
      <c r="J475" s="388"/>
      <c r="K475" s="388"/>
      <c r="L475" s="388"/>
      <c r="M475" s="235"/>
    </row>
    <row r="476" spans="3:13" s="100" customFormat="1" x14ac:dyDescent="0.3">
      <c r="C476" s="388"/>
      <c r="E476" s="388"/>
      <c r="F476" s="388"/>
      <c r="G476" s="388"/>
      <c r="H476" s="388"/>
      <c r="I476" s="388"/>
      <c r="J476" s="388"/>
      <c r="K476" s="388"/>
      <c r="L476" s="388"/>
      <c r="M476" s="235"/>
    </row>
    <row r="477" spans="3:13" s="100" customFormat="1" x14ac:dyDescent="0.3">
      <c r="C477" s="388"/>
      <c r="E477" s="388"/>
      <c r="F477" s="388"/>
      <c r="G477" s="388"/>
      <c r="H477" s="388"/>
      <c r="I477" s="388"/>
      <c r="J477" s="388"/>
      <c r="K477" s="388"/>
      <c r="L477" s="388"/>
      <c r="M477" s="235"/>
    </row>
    <row r="478" spans="3:13" s="100" customFormat="1" x14ac:dyDescent="0.3">
      <c r="C478" s="388"/>
      <c r="E478" s="388"/>
      <c r="F478" s="388"/>
      <c r="G478" s="388"/>
      <c r="H478" s="388"/>
      <c r="I478" s="388"/>
      <c r="J478" s="388"/>
      <c r="K478" s="388"/>
      <c r="L478" s="388"/>
      <c r="M478" s="235"/>
    </row>
    <row r="479" spans="3:13" s="100" customFormat="1" x14ac:dyDescent="0.3">
      <c r="C479" s="388"/>
      <c r="E479" s="388"/>
      <c r="F479" s="388"/>
      <c r="G479" s="388"/>
      <c r="H479" s="388"/>
      <c r="I479" s="388"/>
      <c r="J479" s="388"/>
      <c r="K479" s="388"/>
      <c r="L479" s="388"/>
      <c r="M479" s="235"/>
    </row>
    <row r="480" spans="3:13" s="100" customFormat="1" x14ac:dyDescent="0.3">
      <c r="C480" s="388"/>
      <c r="E480" s="388"/>
      <c r="F480" s="388"/>
      <c r="G480" s="388"/>
      <c r="H480" s="388"/>
      <c r="I480" s="388"/>
      <c r="J480" s="388"/>
      <c r="K480" s="388"/>
      <c r="L480" s="388"/>
      <c r="M480" s="235"/>
    </row>
    <row r="481" spans="3:13" s="100" customFormat="1" x14ac:dyDescent="0.3">
      <c r="C481" s="388"/>
      <c r="E481" s="388"/>
      <c r="F481" s="388"/>
      <c r="G481" s="388"/>
      <c r="H481" s="388"/>
      <c r="I481" s="388"/>
      <c r="J481" s="388"/>
      <c r="K481" s="388"/>
      <c r="L481" s="388"/>
      <c r="M481" s="235"/>
    </row>
    <row r="482" spans="3:13" s="100" customFormat="1" x14ac:dyDescent="0.3">
      <c r="C482" s="388"/>
      <c r="E482" s="388"/>
      <c r="F482" s="388"/>
      <c r="G482" s="388"/>
      <c r="H482" s="388"/>
      <c r="I482" s="388"/>
      <c r="J482" s="388"/>
      <c r="K482" s="388"/>
      <c r="L482" s="388"/>
      <c r="M482" s="235"/>
    </row>
    <row r="483" spans="3:13" s="100" customFormat="1" x14ac:dyDescent="0.3">
      <c r="C483" s="388"/>
      <c r="E483" s="388"/>
      <c r="F483" s="388"/>
      <c r="G483" s="388"/>
      <c r="H483" s="388"/>
      <c r="I483" s="388"/>
      <c r="J483" s="388"/>
      <c r="K483" s="388"/>
      <c r="L483" s="388"/>
      <c r="M483" s="235"/>
    </row>
    <row r="484" spans="3:13" s="100" customFormat="1" x14ac:dyDescent="0.3">
      <c r="C484" s="388"/>
      <c r="E484" s="388"/>
      <c r="F484" s="388"/>
      <c r="G484" s="388"/>
      <c r="H484" s="388"/>
      <c r="I484" s="388"/>
      <c r="J484" s="388"/>
      <c r="K484" s="388"/>
      <c r="L484" s="388"/>
      <c r="M484" s="235"/>
    </row>
    <row r="485" spans="3:13" s="100" customFormat="1" x14ac:dyDescent="0.3">
      <c r="C485" s="388"/>
      <c r="E485" s="388"/>
      <c r="F485" s="388"/>
      <c r="G485" s="388"/>
      <c r="H485" s="388"/>
      <c r="I485" s="388"/>
      <c r="J485" s="388"/>
      <c r="K485" s="388"/>
      <c r="L485" s="388"/>
      <c r="M485" s="235"/>
    </row>
    <row r="486" spans="3:13" s="100" customFormat="1" x14ac:dyDescent="0.3">
      <c r="C486" s="388"/>
      <c r="E486" s="388"/>
      <c r="F486" s="388"/>
      <c r="G486" s="388"/>
      <c r="H486" s="388"/>
      <c r="I486" s="388"/>
      <c r="J486" s="388"/>
      <c r="K486" s="388"/>
      <c r="L486" s="388"/>
      <c r="M486" s="235"/>
    </row>
    <row r="487" spans="3:13" s="100" customFormat="1" x14ac:dyDescent="0.3">
      <c r="C487" s="388"/>
      <c r="E487" s="388"/>
      <c r="F487" s="388"/>
      <c r="G487" s="388"/>
      <c r="H487" s="388"/>
      <c r="I487" s="388"/>
      <c r="J487" s="388"/>
      <c r="K487" s="388"/>
      <c r="L487" s="388"/>
      <c r="M487" s="235"/>
    </row>
    <row r="488" spans="3:13" s="100" customFormat="1" x14ac:dyDescent="0.3">
      <c r="C488" s="388"/>
      <c r="E488" s="388"/>
      <c r="F488" s="388"/>
      <c r="G488" s="388"/>
      <c r="H488" s="388"/>
      <c r="I488" s="388"/>
      <c r="J488" s="388"/>
      <c r="K488" s="388"/>
      <c r="L488" s="388"/>
      <c r="M488" s="235"/>
    </row>
    <row r="489" spans="3:13" s="100" customFormat="1" x14ac:dyDescent="0.3">
      <c r="C489" s="388"/>
      <c r="E489" s="388"/>
      <c r="F489" s="388"/>
      <c r="G489" s="388"/>
      <c r="H489" s="388"/>
      <c r="I489" s="388"/>
      <c r="J489" s="388"/>
      <c r="K489" s="388"/>
      <c r="L489" s="388"/>
      <c r="M489" s="235"/>
    </row>
    <row r="490" spans="3:13" s="100" customFormat="1" x14ac:dyDescent="0.3">
      <c r="C490" s="388"/>
      <c r="E490" s="388"/>
      <c r="F490" s="388"/>
      <c r="G490" s="388"/>
      <c r="H490" s="388"/>
      <c r="I490" s="388"/>
      <c r="J490" s="388"/>
      <c r="K490" s="388"/>
      <c r="L490" s="388"/>
      <c r="M490" s="235"/>
    </row>
    <row r="491" spans="3:13" s="100" customFormat="1" x14ac:dyDescent="0.3">
      <c r="C491" s="388"/>
      <c r="E491" s="388"/>
      <c r="F491" s="388"/>
      <c r="G491" s="388"/>
      <c r="H491" s="388"/>
      <c r="I491" s="388"/>
      <c r="J491" s="388"/>
      <c r="K491" s="388"/>
      <c r="L491" s="388"/>
      <c r="M491" s="235"/>
    </row>
    <row r="492" spans="3:13" s="100" customFormat="1" x14ac:dyDescent="0.3">
      <c r="C492" s="388"/>
      <c r="E492" s="388"/>
      <c r="F492" s="388"/>
      <c r="G492" s="388"/>
      <c r="H492" s="388"/>
      <c r="I492" s="388"/>
      <c r="J492" s="388"/>
      <c r="K492" s="388"/>
      <c r="L492" s="388"/>
      <c r="M492" s="235"/>
    </row>
    <row r="493" spans="3:13" s="100" customFormat="1" x14ac:dyDescent="0.3">
      <c r="C493" s="388"/>
      <c r="E493" s="388"/>
      <c r="F493" s="388"/>
      <c r="G493" s="388"/>
      <c r="H493" s="388"/>
      <c r="I493" s="388"/>
      <c r="J493" s="388"/>
      <c r="K493" s="388"/>
      <c r="L493" s="388"/>
      <c r="M493" s="235"/>
    </row>
    <row r="494" spans="3:13" s="100" customFormat="1" x14ac:dyDescent="0.3">
      <c r="C494" s="388"/>
      <c r="E494" s="388"/>
      <c r="F494" s="388"/>
      <c r="G494" s="388"/>
      <c r="H494" s="388"/>
      <c r="I494" s="388"/>
      <c r="J494" s="388"/>
      <c r="K494" s="388"/>
      <c r="L494" s="388"/>
      <c r="M494" s="235"/>
    </row>
    <row r="495" spans="3:13" s="100" customFormat="1" x14ac:dyDescent="0.3">
      <c r="C495" s="388"/>
      <c r="E495" s="388"/>
      <c r="F495" s="388"/>
      <c r="G495" s="388"/>
      <c r="H495" s="388"/>
      <c r="I495" s="388"/>
      <c r="J495" s="388"/>
      <c r="K495" s="388"/>
      <c r="L495" s="388"/>
      <c r="M495" s="235"/>
    </row>
    <row r="496" spans="3:13" s="100" customFormat="1" x14ac:dyDescent="0.3">
      <c r="C496" s="388"/>
      <c r="E496" s="388"/>
      <c r="F496" s="388"/>
      <c r="G496" s="388"/>
      <c r="H496" s="388"/>
      <c r="I496" s="388"/>
      <c r="J496" s="388"/>
      <c r="K496" s="388"/>
      <c r="L496" s="388"/>
      <c r="M496" s="235"/>
    </row>
    <row r="497" spans="3:13" s="100" customFormat="1" x14ac:dyDescent="0.3">
      <c r="C497" s="388"/>
      <c r="E497" s="388"/>
      <c r="F497" s="388"/>
      <c r="G497" s="388"/>
      <c r="H497" s="388"/>
      <c r="I497" s="388"/>
      <c r="J497" s="388"/>
      <c r="K497" s="388"/>
      <c r="L497" s="388"/>
      <c r="M497" s="235"/>
    </row>
    <row r="498" spans="3:13" s="100" customFormat="1" x14ac:dyDescent="0.3">
      <c r="C498" s="388"/>
      <c r="E498" s="388"/>
      <c r="F498" s="388"/>
      <c r="G498" s="388"/>
      <c r="H498" s="388"/>
      <c r="I498" s="388"/>
      <c r="J498" s="388"/>
      <c r="K498" s="388"/>
      <c r="L498" s="388"/>
      <c r="M498" s="235"/>
    </row>
    <row r="499" spans="3:13" s="100" customFormat="1" x14ac:dyDescent="0.3">
      <c r="C499" s="388"/>
      <c r="E499" s="388"/>
      <c r="F499" s="388"/>
      <c r="G499" s="388"/>
      <c r="H499" s="388"/>
      <c r="I499" s="388"/>
      <c r="J499" s="388"/>
      <c r="K499" s="388"/>
      <c r="L499" s="388"/>
      <c r="M499" s="235"/>
    </row>
    <row r="500" spans="3:13" s="100" customFormat="1" x14ac:dyDescent="0.3">
      <c r="C500" s="388"/>
      <c r="E500" s="388"/>
      <c r="F500" s="388"/>
      <c r="G500" s="388"/>
      <c r="H500" s="388"/>
      <c r="I500" s="388"/>
      <c r="J500" s="388"/>
      <c r="K500" s="388"/>
      <c r="L500" s="388"/>
      <c r="M500" s="235"/>
    </row>
    <row r="501" spans="3:13" s="100" customFormat="1" x14ac:dyDescent="0.3">
      <c r="C501" s="388"/>
      <c r="E501" s="388"/>
      <c r="F501" s="388"/>
      <c r="G501" s="388"/>
      <c r="H501" s="388"/>
      <c r="I501" s="388"/>
      <c r="J501" s="388"/>
      <c r="K501" s="388"/>
      <c r="L501" s="388"/>
      <c r="M501" s="235"/>
    </row>
    <row r="502" spans="3:13" s="100" customFormat="1" x14ac:dyDescent="0.3">
      <c r="C502" s="388"/>
      <c r="E502" s="388"/>
      <c r="F502" s="388"/>
      <c r="G502" s="388"/>
      <c r="H502" s="388"/>
      <c r="I502" s="388"/>
      <c r="J502" s="388"/>
      <c r="K502" s="388"/>
      <c r="L502" s="388"/>
      <c r="M502" s="235"/>
    </row>
    <row r="503" spans="3:13" s="100" customFormat="1" x14ac:dyDescent="0.3">
      <c r="C503" s="388"/>
      <c r="E503" s="388"/>
      <c r="F503" s="388"/>
      <c r="G503" s="388"/>
      <c r="H503" s="388"/>
      <c r="I503" s="388"/>
      <c r="J503" s="388"/>
      <c r="K503" s="388"/>
      <c r="L503" s="388"/>
      <c r="M503" s="235"/>
    </row>
    <row r="504" spans="3:13" s="100" customFormat="1" x14ac:dyDescent="0.3">
      <c r="C504" s="388"/>
      <c r="E504" s="388"/>
      <c r="F504" s="388"/>
      <c r="G504" s="388"/>
      <c r="H504" s="388"/>
      <c r="I504" s="388"/>
      <c r="J504" s="388"/>
      <c r="K504" s="388"/>
      <c r="L504" s="388"/>
      <c r="M504" s="235"/>
    </row>
    <row r="505" spans="3:13" s="100" customFormat="1" x14ac:dyDescent="0.3">
      <c r="C505" s="388"/>
      <c r="E505" s="388"/>
      <c r="F505" s="388"/>
      <c r="G505" s="388"/>
      <c r="H505" s="388"/>
      <c r="I505" s="388"/>
      <c r="J505" s="388"/>
      <c r="K505" s="388"/>
      <c r="L505" s="388"/>
      <c r="M505" s="235"/>
    </row>
    <row r="506" spans="3:13" s="100" customFormat="1" x14ac:dyDescent="0.3">
      <c r="C506" s="388"/>
      <c r="E506" s="388"/>
      <c r="F506" s="388"/>
      <c r="G506" s="388"/>
      <c r="H506" s="388"/>
      <c r="I506" s="388"/>
      <c r="J506" s="388"/>
      <c r="K506" s="388"/>
      <c r="L506" s="388"/>
      <c r="M506" s="235"/>
    </row>
    <row r="507" spans="3:13" s="100" customFormat="1" x14ac:dyDescent="0.3">
      <c r="C507" s="388"/>
      <c r="E507" s="388"/>
      <c r="F507" s="388"/>
      <c r="G507" s="388"/>
      <c r="H507" s="388"/>
      <c r="I507" s="388"/>
      <c r="J507" s="388"/>
      <c r="K507" s="388"/>
      <c r="L507" s="388"/>
      <c r="M507" s="235"/>
    </row>
    <row r="508" spans="3:13" s="100" customFormat="1" x14ac:dyDescent="0.3">
      <c r="C508" s="388"/>
      <c r="E508" s="388"/>
      <c r="F508" s="388"/>
      <c r="G508" s="388"/>
      <c r="H508" s="388"/>
      <c r="I508" s="388"/>
      <c r="J508" s="388"/>
      <c r="K508" s="388"/>
      <c r="L508" s="388"/>
      <c r="M508" s="235"/>
    </row>
    <row r="509" spans="3:13" s="100" customFormat="1" x14ac:dyDescent="0.3">
      <c r="C509" s="388"/>
      <c r="E509" s="388"/>
      <c r="F509" s="388"/>
      <c r="G509" s="388"/>
      <c r="H509" s="388"/>
      <c r="I509" s="388"/>
      <c r="J509" s="388"/>
      <c r="K509" s="388"/>
      <c r="L509" s="388"/>
      <c r="M509" s="235"/>
    </row>
    <row r="510" spans="3:13" s="100" customFormat="1" x14ac:dyDescent="0.3">
      <c r="C510" s="388"/>
      <c r="E510" s="388"/>
      <c r="F510" s="388"/>
      <c r="G510" s="388"/>
      <c r="H510" s="388"/>
      <c r="I510" s="388"/>
      <c r="J510" s="388"/>
      <c r="K510" s="388"/>
      <c r="L510" s="388"/>
      <c r="M510" s="235"/>
    </row>
    <row r="511" spans="3:13" s="100" customFormat="1" x14ac:dyDescent="0.3">
      <c r="C511" s="388"/>
      <c r="E511" s="388"/>
      <c r="F511" s="388"/>
      <c r="G511" s="388"/>
      <c r="H511" s="388"/>
      <c r="I511" s="388"/>
      <c r="J511" s="388"/>
      <c r="K511" s="388"/>
      <c r="L511" s="388"/>
      <c r="M511" s="235"/>
    </row>
    <row r="512" spans="3:13" s="100" customFormat="1" x14ac:dyDescent="0.3">
      <c r="C512" s="388"/>
      <c r="E512" s="388"/>
      <c r="F512" s="388"/>
      <c r="G512" s="388"/>
      <c r="H512" s="388"/>
      <c r="I512" s="388"/>
      <c r="J512" s="388"/>
      <c r="K512" s="388"/>
      <c r="L512" s="388"/>
      <c r="M512" s="235"/>
    </row>
    <row r="513" spans="3:13" s="100" customFormat="1" x14ac:dyDescent="0.3">
      <c r="C513" s="388"/>
      <c r="E513" s="388"/>
      <c r="F513" s="388"/>
      <c r="G513" s="388"/>
      <c r="H513" s="388"/>
      <c r="I513" s="388"/>
      <c r="J513" s="388"/>
      <c r="K513" s="388"/>
      <c r="L513" s="388"/>
      <c r="M513" s="235"/>
    </row>
    <row r="514" spans="3:13" s="100" customFormat="1" x14ac:dyDescent="0.3">
      <c r="C514" s="388"/>
      <c r="E514" s="388"/>
      <c r="F514" s="388"/>
      <c r="G514" s="388"/>
      <c r="H514" s="388"/>
      <c r="I514" s="388"/>
      <c r="J514" s="388"/>
      <c r="K514" s="388"/>
      <c r="L514" s="388"/>
      <c r="M514" s="235"/>
    </row>
    <row r="515" spans="3:13" s="100" customFormat="1" x14ac:dyDescent="0.3">
      <c r="C515" s="388"/>
      <c r="E515" s="388"/>
      <c r="F515" s="388"/>
      <c r="G515" s="388"/>
      <c r="H515" s="388"/>
      <c r="I515" s="388"/>
      <c r="J515" s="388"/>
      <c r="K515" s="388"/>
      <c r="L515" s="388"/>
      <c r="M515" s="235"/>
    </row>
    <row r="516" spans="3:13" s="100" customFormat="1" x14ac:dyDescent="0.3">
      <c r="C516" s="388"/>
      <c r="E516" s="388"/>
      <c r="F516" s="388"/>
      <c r="G516" s="388"/>
      <c r="H516" s="388"/>
      <c r="I516" s="388"/>
      <c r="J516" s="388"/>
      <c r="K516" s="388"/>
      <c r="L516" s="388"/>
      <c r="M516" s="235"/>
    </row>
    <row r="517" spans="3:13" s="100" customFormat="1" x14ac:dyDescent="0.3">
      <c r="C517" s="388"/>
      <c r="E517" s="388"/>
      <c r="F517" s="388"/>
      <c r="G517" s="388"/>
      <c r="H517" s="388"/>
      <c r="I517" s="388"/>
      <c r="J517" s="388"/>
      <c r="K517" s="388"/>
      <c r="L517" s="388"/>
      <c r="M517" s="235"/>
    </row>
    <row r="518" spans="3:13" s="100" customFormat="1" x14ac:dyDescent="0.3">
      <c r="C518" s="388"/>
      <c r="E518" s="388"/>
      <c r="F518" s="388"/>
      <c r="G518" s="388"/>
      <c r="H518" s="388"/>
      <c r="I518" s="388"/>
      <c r="J518" s="388"/>
      <c r="K518" s="388"/>
      <c r="L518" s="388"/>
      <c r="M518" s="235"/>
    </row>
    <row r="519" spans="3:13" s="100" customFormat="1" x14ac:dyDescent="0.3">
      <c r="C519" s="388"/>
      <c r="E519" s="388"/>
      <c r="F519" s="388"/>
      <c r="G519" s="388"/>
      <c r="H519" s="388"/>
      <c r="I519" s="388"/>
      <c r="J519" s="388"/>
      <c r="K519" s="388"/>
      <c r="L519" s="388"/>
      <c r="M519" s="235"/>
    </row>
    <row r="520" spans="3:13" s="100" customFormat="1" x14ac:dyDescent="0.3">
      <c r="C520" s="388"/>
      <c r="E520" s="388"/>
      <c r="F520" s="388"/>
      <c r="G520" s="388"/>
      <c r="H520" s="388"/>
      <c r="I520" s="388"/>
      <c r="J520" s="388"/>
      <c r="K520" s="388"/>
      <c r="L520" s="388"/>
      <c r="M520" s="235"/>
    </row>
    <row r="521" spans="3:13" s="100" customFormat="1" x14ac:dyDescent="0.3">
      <c r="C521" s="388"/>
      <c r="E521" s="388"/>
      <c r="F521" s="388"/>
      <c r="G521" s="388"/>
      <c r="H521" s="388"/>
      <c r="I521" s="388"/>
      <c r="J521" s="388"/>
      <c r="K521" s="388"/>
      <c r="L521" s="388"/>
      <c r="M521" s="235"/>
    </row>
    <row r="522" spans="3:13" s="100" customFormat="1" x14ac:dyDescent="0.3">
      <c r="C522" s="388"/>
      <c r="E522" s="388"/>
      <c r="F522" s="388"/>
      <c r="G522" s="388"/>
      <c r="H522" s="388"/>
      <c r="I522" s="388"/>
      <c r="J522" s="388"/>
      <c r="K522" s="388"/>
      <c r="L522" s="388"/>
      <c r="M522" s="235"/>
    </row>
    <row r="523" spans="3:13" s="100" customFormat="1" x14ac:dyDescent="0.3">
      <c r="C523" s="388"/>
      <c r="E523" s="388"/>
      <c r="F523" s="388"/>
      <c r="G523" s="388"/>
      <c r="H523" s="388"/>
      <c r="I523" s="388"/>
      <c r="J523" s="388"/>
      <c r="K523" s="388"/>
      <c r="L523" s="388"/>
      <c r="M523" s="235"/>
    </row>
    <row r="524" spans="3:13" s="100" customFormat="1" x14ac:dyDescent="0.3">
      <c r="C524" s="388"/>
      <c r="E524" s="388"/>
      <c r="F524" s="388"/>
      <c r="G524" s="388"/>
      <c r="H524" s="388"/>
      <c r="I524" s="388"/>
      <c r="J524" s="388"/>
      <c r="K524" s="388"/>
      <c r="L524" s="388"/>
      <c r="M524" s="235"/>
    </row>
    <row r="525" spans="3:13" s="100" customFormat="1" x14ac:dyDescent="0.3">
      <c r="C525" s="388"/>
      <c r="E525" s="388"/>
      <c r="F525" s="388"/>
      <c r="G525" s="388"/>
      <c r="H525" s="388"/>
      <c r="I525" s="388"/>
      <c r="J525" s="388"/>
      <c r="K525" s="388"/>
      <c r="L525" s="388"/>
      <c r="M525" s="235"/>
    </row>
    <row r="526" spans="3:13" s="100" customFormat="1" x14ac:dyDescent="0.3">
      <c r="C526" s="388"/>
      <c r="E526" s="388"/>
      <c r="F526" s="388"/>
      <c r="G526" s="388"/>
      <c r="H526" s="388"/>
      <c r="I526" s="388"/>
      <c r="J526" s="388"/>
      <c r="K526" s="388"/>
      <c r="L526" s="388"/>
      <c r="M526" s="235"/>
    </row>
    <row r="527" spans="3:13" s="100" customFormat="1" x14ac:dyDescent="0.3">
      <c r="C527" s="388"/>
      <c r="E527" s="388"/>
      <c r="F527" s="388"/>
      <c r="G527" s="388"/>
      <c r="H527" s="388"/>
      <c r="I527" s="388"/>
      <c r="J527" s="388"/>
      <c r="K527" s="388"/>
      <c r="L527" s="388"/>
      <c r="M527" s="235"/>
    </row>
    <row r="528" spans="3:13" s="100" customFormat="1" x14ac:dyDescent="0.3">
      <c r="C528" s="388"/>
      <c r="E528" s="388"/>
      <c r="F528" s="388"/>
      <c r="G528" s="388"/>
      <c r="H528" s="388"/>
      <c r="I528" s="388"/>
      <c r="J528" s="388"/>
      <c r="K528" s="388"/>
      <c r="L528" s="388"/>
      <c r="M528" s="235"/>
    </row>
    <row r="529" spans="3:13" s="100" customFormat="1" x14ac:dyDescent="0.3">
      <c r="C529" s="388"/>
      <c r="E529" s="388"/>
      <c r="F529" s="388"/>
      <c r="G529" s="388"/>
      <c r="H529" s="388"/>
      <c r="I529" s="388"/>
      <c r="J529" s="388"/>
      <c r="K529" s="388"/>
      <c r="L529" s="388"/>
      <c r="M529" s="235"/>
    </row>
    <row r="530" spans="3:13" s="100" customFormat="1" x14ac:dyDescent="0.3">
      <c r="C530" s="388"/>
      <c r="E530" s="388"/>
      <c r="F530" s="388"/>
      <c r="G530" s="388"/>
      <c r="H530" s="388"/>
      <c r="I530" s="388"/>
      <c r="J530" s="388"/>
      <c r="K530" s="388"/>
      <c r="L530" s="388"/>
      <c r="M530" s="235"/>
    </row>
    <row r="531" spans="3:13" s="100" customFormat="1" x14ac:dyDescent="0.3">
      <c r="C531" s="388"/>
      <c r="E531" s="388"/>
      <c r="F531" s="388"/>
      <c r="G531" s="388"/>
      <c r="H531" s="388"/>
      <c r="I531" s="388"/>
      <c r="J531" s="388"/>
      <c r="K531" s="388"/>
      <c r="L531" s="388"/>
      <c r="M531" s="235"/>
    </row>
    <row r="532" spans="3:13" s="100" customFormat="1" x14ac:dyDescent="0.3">
      <c r="C532" s="388"/>
      <c r="E532" s="388"/>
      <c r="F532" s="388"/>
      <c r="G532" s="388"/>
      <c r="H532" s="388"/>
      <c r="I532" s="388"/>
      <c r="J532" s="388"/>
      <c r="K532" s="388"/>
      <c r="L532" s="388"/>
      <c r="M532" s="235"/>
    </row>
    <row r="533" spans="3:13" s="100" customFormat="1" x14ac:dyDescent="0.3">
      <c r="C533" s="388"/>
      <c r="E533" s="388"/>
      <c r="F533" s="388"/>
      <c r="G533" s="388"/>
      <c r="H533" s="388"/>
      <c r="I533" s="388"/>
      <c r="J533" s="388"/>
      <c r="K533" s="388"/>
      <c r="L533" s="388"/>
      <c r="M533" s="235"/>
    </row>
    <row r="534" spans="3:13" s="100" customFormat="1" x14ac:dyDescent="0.3">
      <c r="C534" s="388"/>
      <c r="E534" s="388"/>
      <c r="F534" s="388"/>
      <c r="G534" s="388"/>
      <c r="H534" s="388"/>
      <c r="I534" s="388"/>
      <c r="J534" s="388"/>
      <c r="K534" s="388"/>
      <c r="L534" s="388"/>
      <c r="M534" s="235"/>
    </row>
    <row r="535" spans="3:13" s="100" customFormat="1" x14ac:dyDescent="0.3">
      <c r="C535" s="388"/>
      <c r="E535" s="388"/>
      <c r="F535" s="388"/>
      <c r="G535" s="388"/>
      <c r="H535" s="388"/>
      <c r="I535" s="388"/>
      <c r="J535" s="388"/>
      <c r="K535" s="388"/>
      <c r="L535" s="388"/>
      <c r="M535" s="235"/>
    </row>
    <row r="536" spans="3:13" s="100" customFormat="1" x14ac:dyDescent="0.3">
      <c r="C536" s="388"/>
      <c r="E536" s="388"/>
      <c r="F536" s="388"/>
      <c r="G536" s="388"/>
      <c r="H536" s="388"/>
      <c r="I536" s="388"/>
      <c r="J536" s="388"/>
      <c r="K536" s="388"/>
      <c r="L536" s="388"/>
      <c r="M536" s="235"/>
    </row>
    <row r="537" spans="3:13" s="100" customFormat="1" x14ac:dyDescent="0.3">
      <c r="C537" s="388"/>
      <c r="E537" s="388"/>
      <c r="F537" s="388"/>
      <c r="G537" s="388"/>
      <c r="H537" s="388"/>
      <c r="I537" s="388"/>
      <c r="J537" s="388"/>
      <c r="K537" s="388"/>
      <c r="L537" s="388"/>
      <c r="M537" s="235"/>
    </row>
    <row r="538" spans="3:13" s="100" customFormat="1" x14ac:dyDescent="0.3">
      <c r="C538" s="388"/>
      <c r="E538" s="388"/>
      <c r="F538" s="388"/>
      <c r="G538" s="388"/>
      <c r="H538" s="388"/>
      <c r="I538" s="388"/>
      <c r="J538" s="388"/>
      <c r="K538" s="388"/>
      <c r="L538" s="388"/>
      <c r="M538" s="235"/>
    </row>
    <row r="539" spans="3:13" s="100" customFormat="1" x14ac:dyDescent="0.3">
      <c r="C539" s="388"/>
      <c r="E539" s="388"/>
      <c r="F539" s="388"/>
      <c r="G539" s="388"/>
      <c r="H539" s="388"/>
      <c r="I539" s="388"/>
      <c r="J539" s="388"/>
      <c r="K539" s="388"/>
      <c r="L539" s="388"/>
      <c r="M539" s="235"/>
    </row>
    <row r="540" spans="3:13" s="100" customFormat="1" x14ac:dyDescent="0.3">
      <c r="C540" s="388"/>
      <c r="E540" s="388"/>
      <c r="F540" s="388"/>
      <c r="G540" s="388"/>
      <c r="H540" s="388"/>
      <c r="I540" s="388"/>
      <c r="J540" s="388"/>
      <c r="K540" s="388"/>
      <c r="L540" s="388"/>
      <c r="M540" s="235"/>
    </row>
    <row r="541" spans="3:13" s="100" customFormat="1" x14ac:dyDescent="0.3">
      <c r="C541" s="388"/>
      <c r="E541" s="388"/>
      <c r="F541" s="388"/>
      <c r="G541" s="388"/>
      <c r="H541" s="388"/>
      <c r="I541" s="388"/>
      <c r="J541" s="388"/>
      <c r="K541" s="388"/>
      <c r="L541" s="388"/>
      <c r="M541" s="235"/>
    </row>
    <row r="542" spans="3:13" s="100" customFormat="1" x14ac:dyDescent="0.3">
      <c r="C542" s="388"/>
      <c r="E542" s="388"/>
      <c r="F542" s="388"/>
      <c r="G542" s="388"/>
      <c r="H542" s="388"/>
      <c r="I542" s="388"/>
      <c r="J542" s="388"/>
      <c r="K542" s="388"/>
      <c r="L542" s="388"/>
      <c r="M542" s="235"/>
    </row>
    <row r="543" spans="3:13" s="100" customFormat="1" x14ac:dyDescent="0.3">
      <c r="C543" s="388"/>
      <c r="E543" s="388"/>
      <c r="F543" s="388"/>
      <c r="G543" s="388"/>
      <c r="H543" s="388"/>
      <c r="I543" s="388"/>
      <c r="J543" s="388"/>
      <c r="K543" s="388"/>
      <c r="L543" s="388"/>
      <c r="M543" s="235"/>
    </row>
    <row r="544" spans="3:13" s="100" customFormat="1" x14ac:dyDescent="0.3">
      <c r="C544" s="388"/>
      <c r="E544" s="388"/>
      <c r="F544" s="388"/>
      <c r="G544" s="388"/>
      <c r="H544" s="388"/>
      <c r="I544" s="388"/>
      <c r="J544" s="388"/>
      <c r="K544" s="388"/>
      <c r="L544" s="388"/>
      <c r="M544" s="235"/>
    </row>
    <row r="545" spans="3:13" s="100" customFormat="1" x14ac:dyDescent="0.3">
      <c r="C545" s="388"/>
      <c r="E545" s="388"/>
      <c r="F545" s="388"/>
      <c r="G545" s="388"/>
      <c r="H545" s="388"/>
      <c r="I545" s="388"/>
      <c r="J545" s="388"/>
      <c r="K545" s="388"/>
      <c r="L545" s="388"/>
      <c r="M545" s="235"/>
    </row>
    <row r="546" spans="3:13" s="100" customFormat="1" x14ac:dyDescent="0.3">
      <c r="C546" s="388"/>
      <c r="E546" s="388"/>
      <c r="F546" s="388"/>
      <c r="G546" s="388"/>
      <c r="H546" s="388"/>
      <c r="I546" s="388"/>
      <c r="J546" s="388"/>
      <c r="K546" s="388"/>
      <c r="L546" s="388"/>
      <c r="M546" s="235"/>
    </row>
    <row r="547" spans="3:13" s="100" customFormat="1" x14ac:dyDescent="0.3">
      <c r="C547" s="388"/>
      <c r="E547" s="388"/>
      <c r="F547" s="388"/>
      <c r="G547" s="388"/>
      <c r="H547" s="388"/>
      <c r="I547" s="388"/>
      <c r="J547" s="388"/>
      <c r="K547" s="388"/>
      <c r="L547" s="388"/>
      <c r="M547" s="235"/>
    </row>
    <row r="548" spans="3:13" s="100" customFormat="1" x14ac:dyDescent="0.3">
      <c r="C548" s="388"/>
      <c r="E548" s="388"/>
      <c r="F548" s="388"/>
      <c r="G548" s="388"/>
      <c r="H548" s="388"/>
      <c r="I548" s="388"/>
      <c r="J548" s="388"/>
      <c r="K548" s="388"/>
      <c r="L548" s="388"/>
      <c r="M548" s="235"/>
    </row>
    <row r="549" spans="3:13" s="100" customFormat="1" x14ac:dyDescent="0.3">
      <c r="C549" s="388"/>
      <c r="E549" s="388"/>
      <c r="F549" s="388"/>
      <c r="G549" s="388"/>
      <c r="H549" s="388"/>
      <c r="I549" s="388"/>
      <c r="J549" s="388"/>
      <c r="K549" s="388"/>
      <c r="L549" s="388"/>
      <c r="M549" s="235"/>
    </row>
    <row r="550" spans="3:13" s="100" customFormat="1" x14ac:dyDescent="0.3">
      <c r="C550" s="388"/>
      <c r="E550" s="388"/>
      <c r="F550" s="388"/>
      <c r="G550" s="388"/>
      <c r="H550" s="388"/>
      <c r="I550" s="388"/>
      <c r="J550" s="388"/>
      <c r="K550" s="388"/>
      <c r="L550" s="388"/>
      <c r="M550" s="235"/>
    </row>
    <row r="551" spans="3:13" s="100" customFormat="1" x14ac:dyDescent="0.3">
      <c r="C551" s="388"/>
      <c r="E551" s="388"/>
      <c r="F551" s="388"/>
      <c r="G551" s="388"/>
      <c r="H551" s="388"/>
      <c r="I551" s="388"/>
      <c r="J551" s="388"/>
      <c r="K551" s="388"/>
      <c r="L551" s="388"/>
      <c r="M551" s="235"/>
    </row>
    <row r="552" spans="3:13" s="100" customFormat="1" x14ac:dyDescent="0.3">
      <c r="C552" s="388"/>
      <c r="E552" s="388"/>
      <c r="F552" s="388"/>
      <c r="G552" s="388"/>
      <c r="H552" s="388"/>
      <c r="I552" s="388"/>
      <c r="J552" s="388"/>
      <c r="K552" s="388"/>
      <c r="L552" s="388"/>
      <c r="M552" s="235"/>
    </row>
    <row r="553" spans="3:13" s="100" customFormat="1" x14ac:dyDescent="0.3">
      <c r="C553" s="388"/>
      <c r="E553" s="388"/>
      <c r="F553" s="388"/>
      <c r="G553" s="388"/>
      <c r="H553" s="388"/>
      <c r="I553" s="388"/>
      <c r="J553" s="388"/>
      <c r="K553" s="388"/>
      <c r="L553" s="388"/>
      <c r="M553" s="235"/>
    </row>
    <row r="554" spans="3:13" s="100" customFormat="1" x14ac:dyDescent="0.3">
      <c r="C554" s="388"/>
      <c r="E554" s="388"/>
      <c r="F554" s="388"/>
      <c r="G554" s="388"/>
      <c r="H554" s="388"/>
      <c r="I554" s="388"/>
      <c r="J554" s="388"/>
      <c r="K554" s="388"/>
      <c r="L554" s="388"/>
      <c r="M554" s="235"/>
    </row>
    <row r="555" spans="3:13" s="100" customFormat="1" x14ac:dyDescent="0.3">
      <c r="C555" s="388"/>
      <c r="E555" s="388"/>
      <c r="F555" s="388"/>
      <c r="G555" s="388"/>
      <c r="H555" s="388"/>
      <c r="I555" s="388"/>
      <c r="J555" s="388"/>
      <c r="K555" s="388"/>
      <c r="L555" s="388"/>
      <c r="M555" s="235"/>
    </row>
    <row r="556" spans="3:13" s="100" customFormat="1" x14ac:dyDescent="0.3">
      <c r="C556" s="388"/>
      <c r="E556" s="388"/>
      <c r="F556" s="388"/>
      <c r="G556" s="388"/>
      <c r="H556" s="388"/>
      <c r="I556" s="388"/>
      <c r="J556" s="388"/>
      <c r="K556" s="388"/>
      <c r="L556" s="388"/>
      <c r="M556" s="235"/>
    </row>
    <row r="557" spans="3:13" s="100" customFormat="1" x14ac:dyDescent="0.3">
      <c r="C557" s="388"/>
      <c r="E557" s="388"/>
      <c r="F557" s="388"/>
      <c r="G557" s="388"/>
      <c r="H557" s="388"/>
      <c r="I557" s="388"/>
      <c r="J557" s="388"/>
      <c r="K557" s="388"/>
      <c r="L557" s="388"/>
      <c r="M557" s="235"/>
    </row>
    <row r="558" spans="3:13" s="100" customFormat="1" x14ac:dyDescent="0.3">
      <c r="C558" s="388"/>
      <c r="E558" s="388"/>
      <c r="F558" s="388"/>
      <c r="G558" s="388"/>
      <c r="H558" s="388"/>
      <c r="I558" s="388"/>
      <c r="J558" s="388"/>
      <c r="K558" s="388"/>
      <c r="L558" s="388"/>
      <c r="M558" s="235"/>
    </row>
    <row r="559" spans="3:13" s="100" customFormat="1" x14ac:dyDescent="0.3">
      <c r="C559" s="388"/>
      <c r="E559" s="388"/>
      <c r="F559" s="388"/>
      <c r="G559" s="388"/>
      <c r="H559" s="388"/>
      <c r="I559" s="388"/>
      <c r="J559" s="388"/>
      <c r="K559" s="388"/>
      <c r="L559" s="388"/>
      <c r="M559" s="235"/>
    </row>
    <row r="560" spans="3:13" s="100" customFormat="1" x14ac:dyDescent="0.3">
      <c r="C560" s="388"/>
      <c r="E560" s="388"/>
      <c r="F560" s="388"/>
      <c r="G560" s="388"/>
      <c r="H560" s="388"/>
      <c r="I560" s="388"/>
      <c r="J560" s="388"/>
      <c r="K560" s="388"/>
      <c r="L560" s="388"/>
      <c r="M560" s="235"/>
    </row>
    <row r="561" spans="3:13" s="100" customFormat="1" x14ac:dyDescent="0.3">
      <c r="C561" s="388"/>
      <c r="E561" s="388"/>
      <c r="F561" s="388"/>
      <c r="G561" s="388"/>
      <c r="H561" s="388"/>
      <c r="I561" s="388"/>
      <c r="J561" s="388"/>
      <c r="K561" s="388"/>
      <c r="L561" s="388"/>
      <c r="M561" s="235"/>
    </row>
    <row r="562" spans="3:13" s="100" customFormat="1" x14ac:dyDescent="0.3">
      <c r="C562" s="388"/>
      <c r="E562" s="388"/>
      <c r="F562" s="388"/>
      <c r="G562" s="388"/>
      <c r="H562" s="388"/>
      <c r="I562" s="388"/>
      <c r="J562" s="388"/>
      <c r="K562" s="388"/>
      <c r="L562" s="388"/>
      <c r="M562" s="235"/>
    </row>
    <row r="563" spans="3:13" s="100" customFormat="1" x14ac:dyDescent="0.3">
      <c r="C563" s="388"/>
      <c r="E563" s="388"/>
      <c r="F563" s="388"/>
      <c r="G563" s="388"/>
      <c r="H563" s="388"/>
      <c r="I563" s="388"/>
      <c r="J563" s="388"/>
      <c r="K563" s="388"/>
      <c r="L563" s="388"/>
      <c r="M563" s="235"/>
    </row>
    <row r="564" spans="3:13" s="100" customFormat="1" x14ac:dyDescent="0.3">
      <c r="C564" s="388"/>
      <c r="E564" s="388"/>
      <c r="F564" s="388"/>
      <c r="G564" s="388"/>
      <c r="H564" s="388"/>
      <c r="I564" s="388"/>
      <c r="J564" s="388"/>
      <c r="K564" s="388"/>
      <c r="L564" s="388"/>
      <c r="M564" s="235"/>
    </row>
    <row r="565" spans="3:13" s="100" customFormat="1" x14ac:dyDescent="0.3">
      <c r="C565" s="388"/>
      <c r="E565" s="388"/>
      <c r="F565" s="388"/>
      <c r="G565" s="388"/>
      <c r="H565" s="388"/>
      <c r="I565" s="388"/>
      <c r="J565" s="388"/>
      <c r="K565" s="388"/>
      <c r="L565" s="388"/>
      <c r="M565" s="235"/>
    </row>
    <row r="566" spans="3:13" s="100" customFormat="1" x14ac:dyDescent="0.3">
      <c r="C566" s="388"/>
      <c r="E566" s="388"/>
      <c r="F566" s="388"/>
      <c r="G566" s="388"/>
      <c r="H566" s="388"/>
      <c r="I566" s="388"/>
      <c r="J566" s="388"/>
      <c r="K566" s="388"/>
      <c r="L566" s="388"/>
      <c r="M566" s="235"/>
    </row>
    <row r="567" spans="3:13" s="100" customFormat="1" x14ac:dyDescent="0.3">
      <c r="C567" s="388"/>
      <c r="E567" s="388"/>
      <c r="F567" s="388"/>
      <c r="G567" s="388"/>
      <c r="H567" s="388"/>
      <c r="I567" s="388"/>
      <c r="J567" s="388"/>
      <c r="K567" s="388"/>
      <c r="L567" s="388"/>
      <c r="M567" s="235"/>
    </row>
    <row r="568" spans="3:13" s="100" customFormat="1" x14ac:dyDescent="0.3">
      <c r="C568" s="388"/>
      <c r="E568" s="388"/>
      <c r="F568" s="388"/>
      <c r="G568" s="388"/>
      <c r="H568" s="388"/>
      <c r="I568" s="388"/>
      <c r="J568" s="388"/>
      <c r="K568" s="388"/>
      <c r="L568" s="388"/>
      <c r="M568" s="235"/>
    </row>
    <row r="569" spans="3:13" s="100" customFormat="1" x14ac:dyDescent="0.3">
      <c r="C569" s="388"/>
      <c r="E569" s="388"/>
      <c r="F569" s="388"/>
      <c r="G569" s="388"/>
      <c r="H569" s="388"/>
      <c r="I569" s="388"/>
      <c r="J569" s="388"/>
      <c r="K569" s="388"/>
      <c r="L569" s="388"/>
      <c r="M569" s="235"/>
    </row>
    <row r="570" spans="3:13" s="100" customFormat="1" x14ac:dyDescent="0.3">
      <c r="C570" s="388"/>
      <c r="E570" s="388"/>
      <c r="F570" s="388"/>
      <c r="G570" s="388"/>
      <c r="H570" s="388"/>
      <c r="I570" s="388"/>
      <c r="J570" s="388"/>
      <c r="K570" s="388"/>
      <c r="L570" s="388"/>
      <c r="M570" s="235"/>
    </row>
    <row r="571" spans="3:13" s="100" customFormat="1" x14ac:dyDescent="0.3">
      <c r="C571" s="388"/>
      <c r="E571" s="388"/>
      <c r="F571" s="388"/>
      <c r="G571" s="388"/>
      <c r="H571" s="388"/>
      <c r="I571" s="388"/>
      <c r="J571" s="388"/>
      <c r="K571" s="388"/>
      <c r="L571" s="388"/>
      <c r="M571" s="235"/>
    </row>
    <row r="572" spans="3:13" s="100" customFormat="1" x14ac:dyDescent="0.3">
      <c r="C572" s="388"/>
      <c r="E572" s="388"/>
      <c r="F572" s="388"/>
      <c r="G572" s="388"/>
      <c r="H572" s="388"/>
      <c r="I572" s="388"/>
      <c r="J572" s="388"/>
      <c r="K572" s="388"/>
      <c r="L572" s="388"/>
      <c r="M572" s="235"/>
    </row>
    <row r="573" spans="3:13" s="100" customFormat="1" x14ac:dyDescent="0.3">
      <c r="C573" s="388"/>
      <c r="E573" s="388"/>
      <c r="F573" s="388"/>
      <c r="G573" s="388"/>
      <c r="H573" s="388"/>
      <c r="I573" s="388"/>
      <c r="J573" s="388"/>
      <c r="K573" s="388"/>
      <c r="L573" s="388"/>
      <c r="M573" s="235"/>
    </row>
    <row r="574" spans="3:13" s="100" customFormat="1" x14ac:dyDescent="0.3">
      <c r="C574" s="388"/>
      <c r="E574" s="388"/>
      <c r="F574" s="388"/>
      <c r="G574" s="388"/>
      <c r="H574" s="388"/>
      <c r="I574" s="388"/>
      <c r="J574" s="388"/>
      <c r="K574" s="388"/>
      <c r="L574" s="388"/>
      <c r="M574" s="235"/>
    </row>
    <row r="575" spans="3:13" s="100" customFormat="1" x14ac:dyDescent="0.3">
      <c r="C575" s="388"/>
      <c r="E575" s="388"/>
      <c r="F575" s="388"/>
      <c r="G575" s="388"/>
      <c r="H575" s="388"/>
      <c r="I575" s="388"/>
      <c r="J575" s="388"/>
      <c r="K575" s="388"/>
      <c r="L575" s="388"/>
      <c r="M575" s="235"/>
    </row>
    <row r="576" spans="3:13" s="100" customFormat="1" x14ac:dyDescent="0.3">
      <c r="C576" s="388"/>
      <c r="E576" s="388"/>
      <c r="F576" s="388"/>
      <c r="G576" s="388"/>
      <c r="H576" s="388"/>
      <c r="I576" s="388"/>
      <c r="J576" s="388"/>
      <c r="K576" s="388"/>
      <c r="L576" s="388"/>
      <c r="M576" s="235"/>
    </row>
    <row r="577" spans="3:13" s="100" customFormat="1" x14ac:dyDescent="0.3">
      <c r="C577" s="388"/>
      <c r="E577" s="388"/>
      <c r="F577" s="388"/>
      <c r="G577" s="388"/>
      <c r="H577" s="388"/>
      <c r="I577" s="388"/>
      <c r="J577" s="388"/>
      <c r="K577" s="388"/>
      <c r="L577" s="388"/>
      <c r="M577" s="235"/>
    </row>
    <row r="578" spans="3:13" s="100" customFormat="1" x14ac:dyDescent="0.3">
      <c r="C578" s="388"/>
      <c r="E578" s="388"/>
      <c r="F578" s="388"/>
      <c r="G578" s="388"/>
      <c r="H578" s="388"/>
      <c r="I578" s="388"/>
      <c r="J578" s="388"/>
      <c r="K578" s="388"/>
      <c r="L578" s="388"/>
      <c r="M578" s="235"/>
    </row>
    <row r="579" spans="3:13" s="100" customFormat="1" x14ac:dyDescent="0.3">
      <c r="C579" s="388"/>
      <c r="E579" s="388"/>
      <c r="F579" s="388"/>
      <c r="G579" s="388"/>
      <c r="H579" s="388"/>
      <c r="I579" s="388"/>
      <c r="J579" s="388"/>
      <c r="K579" s="388"/>
      <c r="L579" s="388"/>
      <c r="M579" s="235"/>
    </row>
    <row r="580" spans="3:13" s="100" customFormat="1" x14ac:dyDescent="0.3">
      <c r="C580" s="388"/>
      <c r="E580" s="388"/>
      <c r="F580" s="388"/>
      <c r="G580" s="388"/>
      <c r="H580" s="388"/>
      <c r="I580" s="388"/>
      <c r="J580" s="388"/>
      <c r="K580" s="388"/>
      <c r="L580" s="388"/>
      <c r="M580" s="235"/>
    </row>
    <row r="581" spans="3:13" s="100" customFormat="1" x14ac:dyDescent="0.3">
      <c r="C581" s="388"/>
      <c r="E581" s="388"/>
      <c r="F581" s="388"/>
      <c r="G581" s="388"/>
      <c r="H581" s="388"/>
      <c r="I581" s="388"/>
      <c r="J581" s="388"/>
      <c r="K581" s="388"/>
      <c r="L581" s="388"/>
      <c r="M581" s="235"/>
    </row>
    <row r="582" spans="3:13" s="100" customFormat="1" x14ac:dyDescent="0.3">
      <c r="C582" s="388"/>
      <c r="E582" s="388"/>
      <c r="F582" s="388"/>
      <c r="G582" s="388"/>
      <c r="H582" s="388"/>
      <c r="I582" s="388"/>
      <c r="J582" s="388"/>
      <c r="K582" s="388"/>
      <c r="L582" s="388"/>
      <c r="M582" s="235"/>
    </row>
    <row r="583" spans="3:13" s="100" customFormat="1" x14ac:dyDescent="0.3">
      <c r="C583" s="388"/>
      <c r="E583" s="388"/>
      <c r="F583" s="388"/>
      <c r="G583" s="388"/>
      <c r="H583" s="388"/>
      <c r="I583" s="388"/>
      <c r="J583" s="388"/>
      <c r="K583" s="388"/>
      <c r="L583" s="388"/>
      <c r="M583" s="235"/>
    </row>
    <row r="584" spans="3:13" s="100" customFormat="1" x14ac:dyDescent="0.3">
      <c r="C584" s="388"/>
      <c r="E584" s="388"/>
      <c r="F584" s="388"/>
      <c r="G584" s="388"/>
      <c r="H584" s="388"/>
      <c r="I584" s="388"/>
      <c r="J584" s="388"/>
      <c r="K584" s="388"/>
      <c r="L584" s="388"/>
      <c r="M584" s="235"/>
    </row>
    <row r="585" spans="3:13" s="100" customFormat="1" x14ac:dyDescent="0.3">
      <c r="C585" s="388"/>
      <c r="E585" s="388"/>
      <c r="F585" s="388"/>
      <c r="G585" s="388"/>
      <c r="H585" s="388"/>
      <c r="I585" s="388"/>
      <c r="J585" s="388"/>
      <c r="K585" s="388"/>
      <c r="L585" s="388"/>
      <c r="M585" s="235"/>
    </row>
    <row r="586" spans="3:13" s="100" customFormat="1" x14ac:dyDescent="0.3">
      <c r="C586" s="388"/>
      <c r="E586" s="388"/>
      <c r="F586" s="388"/>
      <c r="G586" s="388"/>
      <c r="H586" s="388"/>
      <c r="I586" s="388"/>
      <c r="J586" s="388"/>
      <c r="K586" s="388"/>
      <c r="L586" s="388"/>
      <c r="M586" s="235"/>
    </row>
    <row r="587" spans="3:13" s="100" customFormat="1" x14ac:dyDescent="0.3">
      <c r="C587" s="388"/>
      <c r="E587" s="388"/>
      <c r="F587" s="388"/>
      <c r="G587" s="388"/>
      <c r="H587" s="388"/>
      <c r="I587" s="388"/>
      <c r="J587" s="388"/>
      <c r="K587" s="388"/>
      <c r="L587" s="388"/>
      <c r="M587" s="235"/>
    </row>
    <row r="588" spans="3:13" s="100" customFormat="1" x14ac:dyDescent="0.3">
      <c r="C588" s="388"/>
      <c r="E588" s="388"/>
      <c r="F588" s="388"/>
      <c r="G588" s="388"/>
      <c r="H588" s="388"/>
      <c r="I588" s="388"/>
      <c r="J588" s="388"/>
      <c r="K588" s="388"/>
      <c r="L588" s="388"/>
      <c r="M588" s="235"/>
    </row>
    <row r="589" spans="3:13" s="100" customFormat="1" x14ac:dyDescent="0.3">
      <c r="C589" s="388"/>
      <c r="E589" s="388"/>
      <c r="F589" s="388"/>
      <c r="G589" s="388"/>
      <c r="H589" s="388"/>
      <c r="I589" s="388"/>
      <c r="J589" s="388"/>
      <c r="K589" s="388"/>
      <c r="L589" s="388"/>
      <c r="M589" s="235"/>
    </row>
    <row r="590" spans="3:13" s="100" customFormat="1" x14ac:dyDescent="0.3">
      <c r="C590" s="388"/>
      <c r="E590" s="388"/>
      <c r="F590" s="388"/>
      <c r="G590" s="388"/>
      <c r="H590" s="388"/>
      <c r="I590" s="388"/>
      <c r="J590" s="388"/>
      <c r="K590" s="388"/>
      <c r="L590" s="388"/>
      <c r="M590" s="235"/>
    </row>
    <row r="591" spans="3:13" s="100" customFormat="1" x14ac:dyDescent="0.3">
      <c r="C591" s="388"/>
      <c r="E591" s="388"/>
      <c r="F591" s="388"/>
      <c r="G591" s="388"/>
      <c r="H591" s="388"/>
      <c r="I591" s="388"/>
      <c r="J591" s="388"/>
      <c r="K591" s="388"/>
      <c r="L591" s="388"/>
      <c r="M591" s="235"/>
    </row>
    <row r="592" spans="3:13" s="100" customFormat="1" x14ac:dyDescent="0.3">
      <c r="C592" s="388"/>
      <c r="E592" s="388"/>
      <c r="F592" s="388"/>
      <c r="G592" s="388"/>
      <c r="H592" s="388"/>
      <c r="I592" s="388"/>
      <c r="J592" s="388"/>
      <c r="K592" s="388"/>
      <c r="L592" s="388"/>
      <c r="M592" s="235"/>
    </row>
    <row r="593" spans="3:13" s="100" customFormat="1" x14ac:dyDescent="0.3">
      <c r="C593" s="388"/>
      <c r="E593" s="388"/>
      <c r="F593" s="388"/>
      <c r="G593" s="388"/>
      <c r="H593" s="388"/>
      <c r="I593" s="388"/>
      <c r="J593" s="388"/>
      <c r="K593" s="388"/>
      <c r="L593" s="388"/>
      <c r="M593" s="235"/>
    </row>
    <row r="594" spans="3:13" s="100" customFormat="1" x14ac:dyDescent="0.3">
      <c r="C594" s="388"/>
      <c r="E594" s="388"/>
      <c r="F594" s="388"/>
      <c r="G594" s="388"/>
      <c r="H594" s="388"/>
      <c r="I594" s="388"/>
      <c r="J594" s="388"/>
      <c r="K594" s="388"/>
      <c r="L594" s="388"/>
      <c r="M594" s="235"/>
    </row>
    <row r="595" spans="3:13" s="100" customFormat="1" x14ac:dyDescent="0.3">
      <c r="C595" s="388"/>
      <c r="E595" s="388"/>
      <c r="F595" s="388"/>
      <c r="G595" s="388"/>
      <c r="H595" s="388"/>
      <c r="I595" s="388"/>
      <c r="J595" s="388"/>
      <c r="K595" s="388"/>
      <c r="L595" s="388"/>
      <c r="M595" s="235"/>
    </row>
    <row r="596" spans="3:13" s="100" customFormat="1" x14ac:dyDescent="0.3">
      <c r="C596" s="388"/>
      <c r="E596" s="388"/>
      <c r="F596" s="388"/>
      <c r="G596" s="388"/>
      <c r="H596" s="388"/>
      <c r="I596" s="388"/>
      <c r="J596" s="388"/>
      <c r="K596" s="388"/>
      <c r="L596" s="388"/>
      <c r="M596" s="235"/>
    </row>
    <row r="597" spans="3:13" s="100" customFormat="1" x14ac:dyDescent="0.3">
      <c r="C597" s="388"/>
      <c r="E597" s="388"/>
      <c r="F597" s="388"/>
      <c r="G597" s="388"/>
      <c r="H597" s="388"/>
      <c r="I597" s="388"/>
      <c r="J597" s="388"/>
      <c r="K597" s="388"/>
      <c r="L597" s="388"/>
      <c r="M597" s="235"/>
    </row>
    <row r="598" spans="3:13" s="100" customFormat="1" x14ac:dyDescent="0.3">
      <c r="C598" s="388"/>
      <c r="E598" s="388"/>
      <c r="F598" s="388"/>
      <c r="G598" s="388"/>
      <c r="H598" s="388"/>
      <c r="I598" s="388"/>
      <c r="J598" s="388"/>
      <c r="K598" s="388"/>
      <c r="L598" s="388"/>
      <c r="M598" s="235"/>
    </row>
    <row r="599" spans="3:13" s="100" customFormat="1" x14ac:dyDescent="0.3">
      <c r="C599" s="388"/>
      <c r="E599" s="388"/>
      <c r="F599" s="388"/>
      <c r="G599" s="388"/>
      <c r="H599" s="388"/>
      <c r="I599" s="388"/>
      <c r="J599" s="388"/>
      <c r="K599" s="388"/>
      <c r="L599" s="388"/>
      <c r="M599" s="235"/>
    </row>
    <row r="600" spans="3:13" s="100" customFormat="1" x14ac:dyDescent="0.3">
      <c r="C600" s="388"/>
      <c r="E600" s="388"/>
      <c r="F600" s="388"/>
      <c r="G600" s="388"/>
      <c r="H600" s="388"/>
      <c r="I600" s="388"/>
      <c r="J600" s="388"/>
      <c r="K600" s="388"/>
      <c r="L600" s="388"/>
      <c r="M600" s="235"/>
    </row>
    <row r="601" spans="3:13" s="100" customFormat="1" x14ac:dyDescent="0.3">
      <c r="C601" s="388"/>
      <c r="E601" s="388"/>
      <c r="F601" s="388"/>
      <c r="G601" s="388"/>
      <c r="H601" s="388"/>
      <c r="I601" s="388"/>
      <c r="J601" s="388"/>
      <c r="K601" s="388"/>
      <c r="L601" s="388"/>
      <c r="M601" s="235"/>
    </row>
    <row r="602" spans="3:13" s="100" customFormat="1" x14ac:dyDescent="0.3">
      <c r="C602" s="388"/>
      <c r="E602" s="388"/>
      <c r="F602" s="388"/>
      <c r="G602" s="388"/>
      <c r="H602" s="388"/>
      <c r="I602" s="388"/>
      <c r="J602" s="388"/>
      <c r="K602" s="388"/>
      <c r="L602" s="388"/>
      <c r="M602" s="235"/>
    </row>
    <row r="603" spans="3:13" s="100" customFormat="1" x14ac:dyDescent="0.3">
      <c r="C603" s="388"/>
      <c r="E603" s="388"/>
      <c r="F603" s="388"/>
      <c r="G603" s="388"/>
      <c r="H603" s="388"/>
      <c r="I603" s="388"/>
      <c r="J603" s="388"/>
      <c r="K603" s="388"/>
      <c r="L603" s="388"/>
      <c r="M603" s="235"/>
    </row>
    <row r="604" spans="3:13" s="100" customFormat="1" x14ac:dyDescent="0.3">
      <c r="C604" s="388"/>
      <c r="E604" s="388"/>
      <c r="F604" s="388"/>
      <c r="G604" s="388"/>
      <c r="H604" s="388"/>
      <c r="I604" s="388"/>
      <c r="J604" s="388"/>
      <c r="K604" s="388"/>
      <c r="L604" s="388"/>
      <c r="M604" s="235"/>
    </row>
    <row r="605" spans="3:13" s="100" customFormat="1" x14ac:dyDescent="0.3">
      <c r="C605" s="388"/>
      <c r="E605" s="388"/>
      <c r="F605" s="388"/>
      <c r="G605" s="388"/>
      <c r="H605" s="388"/>
      <c r="I605" s="388"/>
      <c r="J605" s="388"/>
      <c r="K605" s="388"/>
      <c r="L605" s="388"/>
      <c r="M605" s="235"/>
    </row>
    <row r="606" spans="3:13" s="100" customFormat="1" x14ac:dyDescent="0.3">
      <c r="C606" s="388"/>
      <c r="E606" s="388"/>
      <c r="F606" s="388"/>
      <c r="G606" s="388"/>
      <c r="H606" s="388"/>
      <c r="I606" s="388"/>
      <c r="J606" s="388"/>
      <c r="K606" s="388"/>
      <c r="L606" s="388"/>
      <c r="M606" s="235"/>
    </row>
    <row r="607" spans="3:13" s="100" customFormat="1" x14ac:dyDescent="0.3">
      <c r="C607" s="388"/>
      <c r="E607" s="388"/>
      <c r="F607" s="388"/>
      <c r="G607" s="388"/>
      <c r="H607" s="388"/>
      <c r="I607" s="388"/>
      <c r="J607" s="388"/>
      <c r="K607" s="388"/>
      <c r="L607" s="388"/>
      <c r="M607" s="235"/>
    </row>
    <row r="608" spans="3:13" s="100" customFormat="1" x14ac:dyDescent="0.3">
      <c r="C608" s="388"/>
      <c r="E608" s="388"/>
      <c r="F608" s="388"/>
      <c r="G608" s="388"/>
      <c r="H608" s="388"/>
      <c r="I608" s="388"/>
      <c r="J608" s="388"/>
      <c r="K608" s="388"/>
      <c r="L608" s="388"/>
      <c r="M608" s="235"/>
    </row>
    <row r="609" spans="3:13" s="100" customFormat="1" x14ac:dyDescent="0.3">
      <c r="C609" s="388"/>
      <c r="E609" s="388"/>
      <c r="F609" s="388"/>
      <c r="G609" s="388"/>
      <c r="H609" s="388"/>
      <c r="I609" s="388"/>
      <c r="J609" s="388"/>
      <c r="K609" s="388"/>
      <c r="L609" s="388"/>
      <c r="M609" s="235"/>
    </row>
    <row r="610" spans="3:13" s="100" customFormat="1" x14ac:dyDescent="0.3">
      <c r="C610" s="388"/>
      <c r="E610" s="388"/>
      <c r="F610" s="388"/>
      <c r="G610" s="388"/>
      <c r="H610" s="388"/>
      <c r="I610" s="388"/>
      <c r="J610" s="388"/>
      <c r="K610" s="388"/>
      <c r="L610" s="388"/>
      <c r="M610" s="235"/>
    </row>
    <row r="611" spans="3:13" s="100" customFormat="1" x14ac:dyDescent="0.3">
      <c r="C611" s="388"/>
      <c r="E611" s="388"/>
      <c r="F611" s="388"/>
      <c r="G611" s="388"/>
      <c r="H611" s="388"/>
      <c r="I611" s="388"/>
      <c r="J611" s="388"/>
      <c r="K611" s="388"/>
      <c r="L611" s="388"/>
      <c r="M611" s="235"/>
    </row>
    <row r="612" spans="3:13" s="100" customFormat="1" x14ac:dyDescent="0.3">
      <c r="C612" s="388"/>
      <c r="E612" s="388"/>
      <c r="F612" s="388"/>
      <c r="G612" s="388"/>
      <c r="H612" s="388"/>
      <c r="I612" s="388"/>
      <c r="J612" s="388"/>
      <c r="K612" s="388"/>
      <c r="L612" s="388"/>
      <c r="M612" s="235"/>
    </row>
    <row r="613" spans="3:13" s="100" customFormat="1" x14ac:dyDescent="0.3">
      <c r="C613" s="388"/>
      <c r="E613" s="388"/>
      <c r="F613" s="388"/>
      <c r="G613" s="388"/>
      <c r="H613" s="388"/>
      <c r="I613" s="388"/>
      <c r="J613" s="388"/>
      <c r="K613" s="388"/>
      <c r="L613" s="388"/>
      <c r="M613" s="235"/>
    </row>
    <row r="614" spans="3:13" s="100" customFormat="1" x14ac:dyDescent="0.3">
      <c r="C614" s="388"/>
      <c r="E614" s="388"/>
      <c r="F614" s="388"/>
      <c r="G614" s="388"/>
      <c r="H614" s="388"/>
      <c r="I614" s="388"/>
      <c r="J614" s="388"/>
      <c r="K614" s="388"/>
      <c r="L614" s="388"/>
      <c r="M614" s="235"/>
    </row>
    <row r="615" spans="3:13" s="100" customFormat="1" x14ac:dyDescent="0.3">
      <c r="C615" s="388"/>
      <c r="E615" s="388"/>
      <c r="F615" s="388"/>
      <c r="G615" s="388"/>
      <c r="H615" s="388"/>
      <c r="I615" s="388"/>
      <c r="J615" s="388"/>
      <c r="K615" s="388"/>
      <c r="L615" s="388"/>
      <c r="M615" s="235"/>
    </row>
    <row r="616" spans="3:13" s="100" customFormat="1" x14ac:dyDescent="0.3">
      <c r="C616" s="388"/>
      <c r="E616" s="388"/>
      <c r="F616" s="388"/>
      <c r="G616" s="388"/>
      <c r="H616" s="388"/>
      <c r="I616" s="388"/>
      <c r="J616" s="388"/>
      <c r="K616" s="388"/>
      <c r="L616" s="388"/>
      <c r="M616" s="235"/>
    </row>
    <row r="617" spans="3:13" s="100" customFormat="1" x14ac:dyDescent="0.3">
      <c r="C617" s="388"/>
      <c r="E617" s="388"/>
      <c r="F617" s="388"/>
      <c r="G617" s="388"/>
      <c r="H617" s="388"/>
      <c r="I617" s="388"/>
      <c r="J617" s="388"/>
      <c r="K617" s="388"/>
      <c r="L617" s="388"/>
      <c r="M617" s="235"/>
    </row>
    <row r="618" spans="3:13" s="100" customFormat="1" x14ac:dyDescent="0.3">
      <c r="C618" s="388"/>
      <c r="E618" s="388"/>
      <c r="F618" s="388"/>
      <c r="G618" s="388"/>
      <c r="H618" s="388"/>
      <c r="I618" s="388"/>
      <c r="J618" s="388"/>
      <c r="K618" s="388"/>
      <c r="L618" s="388"/>
      <c r="M618" s="235"/>
    </row>
    <row r="619" spans="3:13" s="100" customFormat="1" x14ac:dyDescent="0.3">
      <c r="C619" s="388"/>
      <c r="E619" s="388"/>
      <c r="F619" s="388"/>
      <c r="G619" s="388"/>
      <c r="H619" s="388"/>
      <c r="I619" s="388"/>
      <c r="J619" s="388"/>
      <c r="K619" s="388"/>
      <c r="L619" s="388"/>
      <c r="M619" s="235"/>
    </row>
    <row r="620" spans="3:13" s="100" customFormat="1" x14ac:dyDescent="0.3">
      <c r="C620" s="388"/>
      <c r="E620" s="388"/>
      <c r="F620" s="388"/>
      <c r="G620" s="388"/>
      <c r="H620" s="388"/>
      <c r="I620" s="388"/>
      <c r="J620" s="388"/>
      <c r="K620" s="388"/>
      <c r="L620" s="388"/>
      <c r="M620" s="235"/>
    </row>
    <row r="621" spans="3:13" s="100" customFormat="1" x14ac:dyDescent="0.3">
      <c r="C621" s="388"/>
      <c r="E621" s="388"/>
      <c r="F621" s="388"/>
      <c r="G621" s="388"/>
      <c r="H621" s="388"/>
      <c r="I621" s="388"/>
      <c r="J621" s="388"/>
      <c r="K621" s="388"/>
      <c r="L621" s="388"/>
      <c r="M621" s="235"/>
    </row>
    <row r="622" spans="3:13" s="100" customFormat="1" x14ac:dyDescent="0.3">
      <c r="C622" s="388"/>
      <c r="E622" s="388"/>
      <c r="F622" s="388"/>
      <c r="G622" s="388"/>
      <c r="H622" s="388"/>
      <c r="I622" s="388"/>
      <c r="J622" s="388"/>
      <c r="K622" s="388"/>
      <c r="L622" s="388"/>
      <c r="M622" s="235"/>
    </row>
    <row r="623" spans="3:13" s="100" customFormat="1" x14ac:dyDescent="0.3">
      <c r="C623" s="388"/>
      <c r="E623" s="388"/>
      <c r="F623" s="388"/>
      <c r="G623" s="388"/>
      <c r="H623" s="388"/>
      <c r="I623" s="388"/>
      <c r="J623" s="388"/>
      <c r="K623" s="388"/>
      <c r="L623" s="388"/>
      <c r="M623" s="235"/>
    </row>
    <row r="624" spans="3:13" s="100" customFormat="1" x14ac:dyDescent="0.3">
      <c r="C624" s="388"/>
      <c r="E624" s="388"/>
      <c r="F624" s="388"/>
      <c r="G624" s="388"/>
      <c r="H624" s="388"/>
      <c r="I624" s="388"/>
      <c r="J624" s="388"/>
      <c r="K624" s="388"/>
      <c r="L624" s="388"/>
      <c r="M624" s="235"/>
    </row>
    <row r="625" spans="3:13" s="100" customFormat="1" x14ac:dyDescent="0.3">
      <c r="C625" s="388"/>
      <c r="E625" s="388"/>
      <c r="F625" s="388"/>
      <c r="G625" s="388"/>
      <c r="H625" s="388"/>
      <c r="I625" s="388"/>
      <c r="J625" s="388"/>
      <c r="K625" s="388"/>
      <c r="L625" s="388"/>
      <c r="M625" s="235"/>
    </row>
    <row r="626" spans="3:13" s="100" customFormat="1" x14ac:dyDescent="0.3">
      <c r="C626" s="388"/>
      <c r="E626" s="388"/>
      <c r="F626" s="388"/>
      <c r="G626" s="388"/>
      <c r="H626" s="388"/>
      <c r="I626" s="388"/>
      <c r="J626" s="388"/>
      <c r="K626" s="388"/>
      <c r="L626" s="388"/>
      <c r="M626" s="235"/>
    </row>
    <row r="627" spans="3:13" s="100" customFormat="1" x14ac:dyDescent="0.3">
      <c r="C627" s="388"/>
      <c r="E627" s="388"/>
      <c r="F627" s="388"/>
      <c r="G627" s="388"/>
      <c r="H627" s="388"/>
      <c r="I627" s="388"/>
      <c r="J627" s="388"/>
      <c r="K627" s="388"/>
      <c r="L627" s="388"/>
      <c r="M627" s="235"/>
    </row>
    <row r="628" spans="3:13" s="100" customFormat="1" x14ac:dyDescent="0.3">
      <c r="C628" s="388"/>
      <c r="E628" s="388"/>
      <c r="F628" s="388"/>
      <c r="G628" s="388"/>
      <c r="H628" s="388"/>
      <c r="I628" s="388"/>
      <c r="J628" s="388"/>
      <c r="K628" s="388"/>
      <c r="L628" s="388"/>
      <c r="M628" s="235"/>
    </row>
    <row r="629" spans="3:13" s="100" customFormat="1" x14ac:dyDescent="0.3">
      <c r="C629" s="388"/>
      <c r="E629" s="388"/>
      <c r="F629" s="388"/>
      <c r="G629" s="388"/>
      <c r="H629" s="388"/>
      <c r="I629" s="388"/>
      <c r="J629" s="388"/>
      <c r="K629" s="388"/>
      <c r="L629" s="388"/>
      <c r="M629" s="235"/>
    </row>
    <row r="630" spans="3:13" s="100" customFormat="1" x14ac:dyDescent="0.3">
      <c r="C630" s="388"/>
      <c r="E630" s="388"/>
      <c r="F630" s="388"/>
      <c r="G630" s="388"/>
      <c r="H630" s="388"/>
      <c r="I630" s="388"/>
      <c r="J630" s="388"/>
      <c r="K630" s="388"/>
      <c r="L630" s="388"/>
      <c r="M630" s="235"/>
    </row>
    <row r="631" spans="3:13" s="100" customFormat="1" x14ac:dyDescent="0.3">
      <c r="C631" s="388"/>
      <c r="E631" s="388"/>
      <c r="F631" s="388"/>
      <c r="G631" s="388"/>
      <c r="H631" s="388"/>
      <c r="I631" s="388"/>
      <c r="J631" s="388"/>
      <c r="K631" s="388"/>
      <c r="L631" s="388"/>
      <c r="M631" s="235"/>
    </row>
    <row r="632" spans="3:13" s="100" customFormat="1" x14ac:dyDescent="0.3">
      <c r="C632" s="388"/>
      <c r="E632" s="388"/>
      <c r="F632" s="388"/>
      <c r="G632" s="388"/>
      <c r="H632" s="388"/>
      <c r="I632" s="388"/>
      <c r="J632" s="388"/>
      <c r="K632" s="388"/>
      <c r="L632" s="388"/>
      <c r="M632" s="235"/>
    </row>
    <row r="633" spans="3:13" s="100" customFormat="1" x14ac:dyDescent="0.3">
      <c r="C633" s="388"/>
      <c r="E633" s="388"/>
      <c r="F633" s="388"/>
      <c r="G633" s="388"/>
      <c r="H633" s="388"/>
      <c r="I633" s="388"/>
      <c r="J633" s="388"/>
      <c r="K633" s="388"/>
      <c r="L633" s="388"/>
      <c r="M633" s="235"/>
    </row>
    <row r="634" spans="3:13" s="100" customFormat="1" x14ac:dyDescent="0.3">
      <c r="C634" s="388"/>
      <c r="E634" s="388"/>
      <c r="F634" s="388"/>
      <c r="G634" s="388"/>
      <c r="H634" s="388"/>
      <c r="I634" s="388"/>
      <c r="J634" s="388"/>
      <c r="K634" s="388"/>
      <c r="L634" s="388"/>
      <c r="M634" s="235"/>
    </row>
    <row r="635" spans="3:13" s="100" customFormat="1" x14ac:dyDescent="0.3">
      <c r="C635" s="388"/>
      <c r="E635" s="388"/>
      <c r="F635" s="388"/>
      <c r="G635" s="388"/>
      <c r="H635" s="388"/>
      <c r="I635" s="388"/>
      <c r="J635" s="388"/>
      <c r="K635" s="388"/>
      <c r="L635" s="388"/>
      <c r="M635" s="235"/>
    </row>
    <row r="636" spans="3:13" s="100" customFormat="1" x14ac:dyDescent="0.3">
      <c r="C636" s="388"/>
      <c r="E636" s="388"/>
      <c r="F636" s="388"/>
      <c r="G636" s="388"/>
      <c r="H636" s="388"/>
      <c r="I636" s="388"/>
      <c r="J636" s="388"/>
      <c r="K636" s="388"/>
      <c r="L636" s="388"/>
      <c r="M636" s="235"/>
    </row>
    <row r="637" spans="3:13" s="100" customFormat="1" x14ac:dyDescent="0.3">
      <c r="C637" s="388"/>
      <c r="E637" s="388"/>
      <c r="F637" s="388"/>
      <c r="G637" s="388"/>
      <c r="H637" s="388"/>
      <c r="I637" s="388"/>
      <c r="J637" s="388"/>
      <c r="K637" s="388"/>
      <c r="L637" s="388"/>
      <c r="M637" s="235"/>
    </row>
    <row r="638" spans="3:13" s="100" customFormat="1" x14ac:dyDescent="0.3">
      <c r="C638" s="388"/>
      <c r="E638" s="388"/>
      <c r="F638" s="388"/>
      <c r="G638" s="388"/>
      <c r="H638" s="388"/>
      <c r="I638" s="388"/>
      <c r="J638" s="388"/>
      <c r="K638" s="388"/>
      <c r="L638" s="388"/>
      <c r="M638" s="235"/>
    </row>
    <row r="639" spans="3:13" s="100" customFormat="1" x14ac:dyDescent="0.3">
      <c r="C639" s="388"/>
      <c r="E639" s="388"/>
      <c r="F639" s="388"/>
      <c r="G639" s="388"/>
      <c r="H639" s="388"/>
      <c r="I639" s="388"/>
      <c r="J639" s="388"/>
      <c r="K639" s="388"/>
      <c r="L639" s="388"/>
      <c r="M639" s="235"/>
    </row>
    <row r="640" spans="3:13" s="100" customFormat="1" x14ac:dyDescent="0.3">
      <c r="C640" s="388"/>
      <c r="E640" s="388"/>
      <c r="F640" s="388"/>
      <c r="G640" s="388"/>
      <c r="H640" s="388"/>
      <c r="I640" s="388"/>
      <c r="J640" s="388"/>
      <c r="K640" s="388"/>
      <c r="L640" s="388"/>
      <c r="M640" s="235"/>
    </row>
    <row r="641" spans="3:13" s="100" customFormat="1" x14ac:dyDescent="0.3">
      <c r="C641" s="388"/>
      <c r="E641" s="388"/>
      <c r="F641" s="388"/>
      <c r="G641" s="388"/>
      <c r="H641" s="388"/>
      <c r="I641" s="388"/>
      <c r="J641" s="388"/>
      <c r="K641" s="388"/>
      <c r="L641" s="388"/>
      <c r="M641" s="235"/>
    </row>
    <row r="642" spans="3:13" s="100" customFormat="1" x14ac:dyDescent="0.3">
      <c r="C642" s="388"/>
      <c r="E642" s="388"/>
      <c r="F642" s="388"/>
      <c r="G642" s="388"/>
      <c r="H642" s="388"/>
      <c r="I642" s="388"/>
      <c r="J642" s="388"/>
      <c r="K642" s="388"/>
      <c r="L642" s="388"/>
      <c r="M642" s="235"/>
    </row>
    <row r="643" spans="3:13" s="100" customFormat="1" x14ac:dyDescent="0.3">
      <c r="C643" s="388"/>
      <c r="E643" s="388"/>
      <c r="F643" s="388"/>
      <c r="G643" s="388"/>
      <c r="H643" s="388"/>
      <c r="I643" s="388"/>
      <c r="J643" s="388"/>
      <c r="K643" s="388"/>
      <c r="L643" s="388"/>
      <c r="M643" s="235"/>
    </row>
    <row r="644" spans="3:13" s="100" customFormat="1" x14ac:dyDescent="0.3">
      <c r="C644" s="388"/>
      <c r="E644" s="388"/>
      <c r="F644" s="388"/>
      <c r="G644" s="388"/>
      <c r="H644" s="388"/>
      <c r="I644" s="388"/>
      <c r="J644" s="388"/>
      <c r="K644" s="388"/>
      <c r="L644" s="388"/>
      <c r="M644" s="235"/>
    </row>
    <row r="645" spans="3:13" s="100" customFormat="1" x14ac:dyDescent="0.3">
      <c r="C645" s="388"/>
      <c r="E645" s="388"/>
      <c r="F645" s="388"/>
      <c r="G645" s="388"/>
      <c r="H645" s="388"/>
      <c r="I645" s="388"/>
      <c r="J645" s="388"/>
      <c r="K645" s="388"/>
      <c r="L645" s="388"/>
      <c r="M645" s="235"/>
    </row>
    <row r="646" spans="3:13" s="100" customFormat="1" x14ac:dyDescent="0.3">
      <c r="C646" s="388"/>
      <c r="E646" s="388"/>
      <c r="F646" s="388"/>
      <c r="G646" s="388"/>
      <c r="H646" s="388"/>
      <c r="I646" s="388"/>
      <c r="J646" s="388"/>
      <c r="K646" s="388"/>
      <c r="L646" s="388"/>
      <c r="M646" s="235"/>
    </row>
    <row r="647" spans="3:13" s="100" customFormat="1" x14ac:dyDescent="0.3">
      <c r="C647" s="388"/>
      <c r="E647" s="388"/>
      <c r="F647" s="388"/>
      <c r="G647" s="388"/>
      <c r="H647" s="388"/>
      <c r="I647" s="388"/>
      <c r="J647" s="388"/>
      <c r="K647" s="388"/>
      <c r="L647" s="388"/>
      <c r="M647" s="235"/>
    </row>
    <row r="648" spans="3:13" s="100" customFormat="1" x14ac:dyDescent="0.3">
      <c r="C648" s="388"/>
      <c r="E648" s="388"/>
      <c r="F648" s="388"/>
      <c r="G648" s="388"/>
      <c r="H648" s="388"/>
      <c r="I648" s="388"/>
      <c r="J648" s="388"/>
      <c r="K648" s="388"/>
      <c r="L648" s="388"/>
      <c r="M648" s="235"/>
    </row>
    <row r="649" spans="3:13" s="100" customFormat="1" x14ac:dyDescent="0.3">
      <c r="C649" s="388"/>
      <c r="E649" s="388"/>
      <c r="F649" s="388"/>
      <c r="G649" s="388"/>
      <c r="H649" s="388"/>
      <c r="I649" s="388"/>
      <c r="J649" s="388"/>
      <c r="K649" s="388"/>
      <c r="L649" s="388"/>
      <c r="M649" s="235"/>
    </row>
    <row r="650" spans="3:13" s="100" customFormat="1" x14ac:dyDescent="0.3">
      <c r="C650" s="388"/>
      <c r="E650" s="388"/>
      <c r="F650" s="388"/>
      <c r="G650" s="388"/>
      <c r="H650" s="388"/>
      <c r="I650" s="388"/>
      <c r="J650" s="388"/>
      <c r="K650" s="388"/>
      <c r="L650" s="388"/>
      <c r="M650" s="235"/>
    </row>
    <row r="651" spans="3:13" s="100" customFormat="1" x14ac:dyDescent="0.3">
      <c r="C651" s="388"/>
      <c r="E651" s="388"/>
      <c r="F651" s="388"/>
      <c r="G651" s="388"/>
      <c r="H651" s="388"/>
      <c r="I651" s="388"/>
      <c r="J651" s="388"/>
      <c r="K651" s="388"/>
      <c r="L651" s="388"/>
      <c r="M651" s="235"/>
    </row>
    <row r="652" spans="3:13" s="100" customFormat="1" x14ac:dyDescent="0.3">
      <c r="C652" s="388"/>
      <c r="E652" s="388"/>
      <c r="F652" s="388"/>
      <c r="G652" s="388"/>
      <c r="H652" s="388"/>
      <c r="I652" s="388"/>
      <c r="J652" s="388"/>
      <c r="K652" s="388"/>
      <c r="L652" s="388"/>
      <c r="M652" s="235"/>
    </row>
    <row r="653" spans="3:13" s="100" customFormat="1" x14ac:dyDescent="0.3">
      <c r="C653" s="388"/>
      <c r="E653" s="388"/>
      <c r="F653" s="388"/>
      <c r="G653" s="388"/>
      <c r="H653" s="388"/>
      <c r="I653" s="388"/>
      <c r="J653" s="388"/>
      <c r="K653" s="388"/>
      <c r="L653" s="388"/>
      <c r="M653" s="235"/>
    </row>
    <row r="654" spans="3:13" s="100" customFormat="1" x14ac:dyDescent="0.3">
      <c r="C654" s="388"/>
      <c r="E654" s="388"/>
      <c r="F654" s="388"/>
      <c r="G654" s="388"/>
      <c r="H654" s="388"/>
      <c r="I654" s="388"/>
      <c r="J654" s="388"/>
      <c r="K654" s="388"/>
      <c r="L654" s="388"/>
      <c r="M654" s="235"/>
    </row>
    <row r="655" spans="3:13" s="100" customFormat="1" x14ac:dyDescent="0.3">
      <c r="C655" s="388"/>
      <c r="E655" s="388"/>
      <c r="F655" s="388"/>
      <c r="G655" s="388"/>
      <c r="H655" s="388"/>
      <c r="I655" s="388"/>
      <c r="J655" s="388"/>
      <c r="K655" s="388"/>
      <c r="L655" s="388"/>
      <c r="M655" s="235"/>
    </row>
    <row r="656" spans="3:13" s="100" customFormat="1" x14ac:dyDescent="0.3">
      <c r="C656" s="388"/>
      <c r="E656" s="388"/>
      <c r="F656" s="388"/>
      <c r="G656" s="388"/>
      <c r="H656" s="388"/>
      <c r="I656" s="388"/>
      <c r="J656" s="388"/>
      <c r="K656" s="388"/>
      <c r="L656" s="388"/>
      <c r="M656" s="235"/>
    </row>
    <row r="657" spans="3:13" s="100" customFormat="1" x14ac:dyDescent="0.3">
      <c r="C657" s="388"/>
      <c r="E657" s="388"/>
      <c r="F657" s="388"/>
      <c r="G657" s="388"/>
      <c r="H657" s="388"/>
      <c r="I657" s="388"/>
      <c r="J657" s="388"/>
      <c r="K657" s="388"/>
      <c r="L657" s="388"/>
      <c r="M657" s="235"/>
    </row>
    <row r="658" spans="3:13" s="100" customFormat="1" x14ac:dyDescent="0.3">
      <c r="C658" s="388"/>
      <c r="E658" s="388"/>
      <c r="F658" s="388"/>
      <c r="G658" s="388"/>
      <c r="H658" s="388"/>
      <c r="I658" s="388"/>
      <c r="J658" s="388"/>
      <c r="K658" s="388"/>
      <c r="L658" s="388"/>
      <c r="M658" s="235"/>
    </row>
    <row r="659" spans="3:13" s="100" customFormat="1" x14ac:dyDescent="0.3">
      <c r="C659" s="388"/>
      <c r="E659" s="388"/>
      <c r="F659" s="388"/>
      <c r="G659" s="388"/>
      <c r="H659" s="388"/>
      <c r="I659" s="388"/>
      <c r="J659" s="388"/>
      <c r="K659" s="388"/>
      <c r="L659" s="388"/>
      <c r="M659" s="235"/>
    </row>
    <row r="660" spans="3:13" s="100" customFormat="1" x14ac:dyDescent="0.3">
      <c r="C660" s="388"/>
      <c r="E660" s="388"/>
      <c r="F660" s="388"/>
      <c r="G660" s="388"/>
      <c r="H660" s="388"/>
      <c r="I660" s="388"/>
      <c r="J660" s="388"/>
      <c r="K660" s="388"/>
      <c r="L660" s="388"/>
      <c r="M660" s="235"/>
    </row>
    <row r="661" spans="3:13" s="100" customFormat="1" x14ac:dyDescent="0.3">
      <c r="C661" s="388"/>
      <c r="E661" s="388"/>
      <c r="F661" s="388"/>
      <c r="G661" s="388"/>
      <c r="H661" s="388"/>
      <c r="I661" s="388"/>
      <c r="J661" s="388"/>
      <c r="K661" s="388"/>
      <c r="L661" s="388"/>
      <c r="M661" s="235"/>
    </row>
    <row r="662" spans="3:13" s="100" customFormat="1" x14ac:dyDescent="0.3">
      <c r="C662" s="388"/>
      <c r="E662" s="388"/>
      <c r="F662" s="388"/>
      <c r="G662" s="388"/>
      <c r="H662" s="388"/>
      <c r="I662" s="388"/>
      <c r="J662" s="388"/>
      <c r="K662" s="388"/>
      <c r="L662" s="388"/>
      <c r="M662" s="235"/>
    </row>
    <row r="663" spans="3:13" s="100" customFormat="1" x14ac:dyDescent="0.3">
      <c r="C663" s="388"/>
      <c r="E663" s="388"/>
      <c r="F663" s="388"/>
      <c r="G663" s="388"/>
      <c r="H663" s="388"/>
      <c r="I663" s="388"/>
      <c r="J663" s="388"/>
      <c r="K663" s="388"/>
      <c r="L663" s="388"/>
      <c r="M663" s="235"/>
    </row>
    <row r="664" spans="3:13" s="100" customFormat="1" x14ac:dyDescent="0.3">
      <c r="C664" s="388"/>
      <c r="E664" s="388"/>
      <c r="F664" s="388"/>
      <c r="G664" s="388"/>
      <c r="H664" s="388"/>
      <c r="I664" s="388"/>
      <c r="J664" s="388"/>
      <c r="K664" s="388"/>
      <c r="L664" s="388"/>
      <c r="M664" s="235"/>
    </row>
    <row r="665" spans="3:13" s="100" customFormat="1" x14ac:dyDescent="0.3">
      <c r="C665" s="388"/>
      <c r="E665" s="388"/>
      <c r="F665" s="388"/>
      <c r="G665" s="388"/>
      <c r="H665" s="388"/>
      <c r="I665" s="388"/>
      <c r="J665" s="388"/>
      <c r="K665" s="388"/>
      <c r="L665" s="388"/>
      <c r="M665" s="235"/>
    </row>
    <row r="666" spans="3:13" s="100" customFormat="1" x14ac:dyDescent="0.3">
      <c r="C666" s="388"/>
      <c r="E666" s="388"/>
      <c r="F666" s="388"/>
      <c r="G666" s="388"/>
      <c r="H666" s="388"/>
      <c r="I666" s="388"/>
      <c r="J666" s="388"/>
      <c r="K666" s="388"/>
      <c r="L666" s="388"/>
      <c r="M666" s="235"/>
    </row>
    <row r="667" spans="3:13" s="100" customFormat="1" x14ac:dyDescent="0.3">
      <c r="C667" s="388"/>
      <c r="E667" s="388"/>
      <c r="F667" s="388"/>
      <c r="G667" s="388"/>
      <c r="H667" s="388"/>
      <c r="I667" s="388"/>
      <c r="J667" s="388"/>
      <c r="K667" s="388"/>
      <c r="L667" s="388"/>
      <c r="M667" s="235"/>
    </row>
    <row r="668" spans="3:13" s="100" customFormat="1" x14ac:dyDescent="0.3">
      <c r="C668" s="388"/>
      <c r="E668" s="388"/>
      <c r="F668" s="388"/>
      <c r="G668" s="388"/>
      <c r="H668" s="388"/>
      <c r="I668" s="388"/>
      <c r="J668" s="388"/>
      <c r="K668" s="388"/>
      <c r="L668" s="388"/>
      <c r="M668" s="235"/>
    </row>
    <row r="669" spans="3:13" s="100" customFormat="1" x14ac:dyDescent="0.3">
      <c r="C669" s="388"/>
      <c r="E669" s="388"/>
      <c r="F669" s="388"/>
      <c r="G669" s="388"/>
      <c r="H669" s="388"/>
      <c r="I669" s="388"/>
      <c r="J669" s="388"/>
      <c r="K669" s="388"/>
      <c r="L669" s="388"/>
      <c r="M669" s="235"/>
    </row>
    <row r="670" spans="3:13" s="100" customFormat="1" x14ac:dyDescent="0.3">
      <c r="C670" s="388"/>
      <c r="E670" s="388"/>
      <c r="F670" s="388"/>
      <c r="G670" s="388"/>
      <c r="H670" s="388"/>
      <c r="I670" s="388"/>
      <c r="J670" s="388"/>
      <c r="K670" s="388"/>
      <c r="L670" s="388"/>
      <c r="M670" s="235"/>
    </row>
    <row r="671" spans="3:13" s="100" customFormat="1" x14ac:dyDescent="0.3">
      <c r="C671" s="388"/>
      <c r="E671" s="388"/>
      <c r="F671" s="388"/>
      <c r="G671" s="388"/>
      <c r="H671" s="388"/>
      <c r="I671" s="388"/>
      <c r="J671" s="388"/>
      <c r="K671" s="388"/>
      <c r="L671" s="388"/>
      <c r="M671" s="235"/>
    </row>
    <row r="672" spans="3:13" s="100" customFormat="1" x14ac:dyDescent="0.3">
      <c r="C672" s="388"/>
      <c r="E672" s="388"/>
      <c r="F672" s="388"/>
      <c r="G672" s="388"/>
      <c r="H672" s="388"/>
      <c r="I672" s="388"/>
      <c r="J672" s="388"/>
      <c r="K672" s="388"/>
      <c r="L672" s="388"/>
      <c r="M672" s="235"/>
    </row>
    <row r="673" spans="3:13" s="100" customFormat="1" x14ac:dyDescent="0.3">
      <c r="C673" s="388"/>
      <c r="E673" s="388"/>
      <c r="F673" s="388"/>
      <c r="G673" s="388"/>
      <c r="H673" s="388"/>
      <c r="I673" s="388"/>
      <c r="J673" s="388"/>
      <c r="K673" s="388"/>
      <c r="L673" s="388"/>
      <c r="M673" s="235"/>
    </row>
    <row r="674" spans="3:13" s="100" customFormat="1" x14ac:dyDescent="0.3">
      <c r="C674" s="388"/>
      <c r="E674" s="388"/>
      <c r="F674" s="388"/>
      <c r="G674" s="388"/>
      <c r="H674" s="388"/>
      <c r="I674" s="388"/>
      <c r="J674" s="388"/>
      <c r="K674" s="388"/>
      <c r="L674" s="388"/>
      <c r="M674" s="235"/>
    </row>
    <row r="675" spans="3:13" s="100" customFormat="1" x14ac:dyDescent="0.3">
      <c r="C675" s="388"/>
      <c r="E675" s="388"/>
      <c r="F675" s="388"/>
      <c r="G675" s="388"/>
      <c r="H675" s="388"/>
      <c r="I675" s="388"/>
      <c r="J675" s="388"/>
      <c r="K675" s="388"/>
      <c r="L675" s="388"/>
      <c r="M675" s="235"/>
    </row>
    <row r="676" spans="3:13" s="100" customFormat="1" x14ac:dyDescent="0.3">
      <c r="C676" s="388"/>
      <c r="E676" s="388"/>
      <c r="F676" s="388"/>
      <c r="G676" s="388"/>
      <c r="H676" s="388"/>
      <c r="I676" s="388"/>
      <c r="J676" s="388"/>
      <c r="K676" s="388"/>
      <c r="L676" s="388"/>
      <c r="M676" s="235"/>
    </row>
    <row r="677" spans="3:13" s="100" customFormat="1" x14ac:dyDescent="0.3">
      <c r="C677" s="388"/>
      <c r="E677" s="388"/>
      <c r="F677" s="388"/>
      <c r="G677" s="388"/>
      <c r="H677" s="388"/>
      <c r="I677" s="388"/>
      <c r="J677" s="388"/>
      <c r="K677" s="388"/>
      <c r="L677" s="388"/>
      <c r="M677" s="235"/>
    </row>
    <row r="678" spans="3:13" s="100" customFormat="1" x14ac:dyDescent="0.3">
      <c r="C678" s="388"/>
      <c r="E678" s="388"/>
      <c r="F678" s="388"/>
      <c r="G678" s="388"/>
      <c r="H678" s="388"/>
      <c r="I678" s="388"/>
      <c r="J678" s="388"/>
      <c r="K678" s="388"/>
      <c r="L678" s="388"/>
      <c r="M678" s="235"/>
    </row>
    <row r="679" spans="3:13" s="100" customFormat="1" x14ac:dyDescent="0.3">
      <c r="C679" s="388"/>
      <c r="E679" s="388"/>
      <c r="F679" s="388"/>
      <c r="G679" s="388"/>
      <c r="H679" s="388"/>
      <c r="I679" s="388"/>
      <c r="J679" s="388"/>
      <c r="K679" s="388"/>
      <c r="L679" s="388"/>
      <c r="M679" s="235"/>
    </row>
    <row r="680" spans="3:13" s="100" customFormat="1" x14ac:dyDescent="0.3">
      <c r="C680" s="388"/>
      <c r="E680" s="388"/>
      <c r="F680" s="388"/>
      <c r="G680" s="388"/>
      <c r="H680" s="388"/>
      <c r="I680" s="388"/>
      <c r="J680" s="388"/>
      <c r="K680" s="388"/>
      <c r="L680" s="388"/>
      <c r="M680" s="235"/>
    </row>
    <row r="681" spans="3:13" s="100" customFormat="1" x14ac:dyDescent="0.3">
      <c r="C681" s="388"/>
      <c r="E681" s="388"/>
      <c r="F681" s="388"/>
      <c r="G681" s="388"/>
      <c r="H681" s="388"/>
      <c r="I681" s="388"/>
      <c r="J681" s="388"/>
      <c r="K681" s="388"/>
      <c r="L681" s="388"/>
      <c r="M681" s="235"/>
    </row>
    <row r="682" spans="3:13" s="100" customFormat="1" x14ac:dyDescent="0.3">
      <c r="C682" s="388"/>
      <c r="E682" s="388"/>
      <c r="F682" s="388"/>
      <c r="G682" s="388"/>
      <c r="H682" s="388"/>
      <c r="I682" s="388"/>
      <c r="J682" s="388"/>
      <c r="K682" s="388"/>
      <c r="L682" s="388"/>
      <c r="M682" s="235"/>
    </row>
    <row r="683" spans="3:13" s="100" customFormat="1" x14ac:dyDescent="0.3">
      <c r="C683" s="388"/>
      <c r="E683" s="388"/>
      <c r="F683" s="388"/>
      <c r="G683" s="388"/>
      <c r="H683" s="388"/>
      <c r="I683" s="388"/>
      <c r="J683" s="388"/>
      <c r="K683" s="388"/>
      <c r="L683" s="388"/>
      <c r="M683" s="235"/>
    </row>
    <row r="684" spans="3:13" s="100" customFormat="1" x14ac:dyDescent="0.3">
      <c r="C684" s="388"/>
      <c r="E684" s="388"/>
      <c r="F684" s="388"/>
      <c r="G684" s="388"/>
      <c r="H684" s="388"/>
      <c r="I684" s="388"/>
      <c r="J684" s="388"/>
      <c r="K684" s="388"/>
      <c r="L684" s="388"/>
      <c r="M684" s="235"/>
    </row>
    <row r="685" spans="3:13" s="100" customFormat="1" x14ac:dyDescent="0.3">
      <c r="C685" s="388"/>
      <c r="E685" s="388"/>
      <c r="F685" s="388"/>
      <c r="G685" s="388"/>
      <c r="H685" s="388"/>
      <c r="I685" s="388"/>
      <c r="J685" s="388"/>
      <c r="K685" s="388"/>
      <c r="L685" s="388"/>
      <c r="M685" s="235"/>
    </row>
    <row r="686" spans="3:13" s="100" customFormat="1" x14ac:dyDescent="0.3">
      <c r="C686" s="388"/>
      <c r="E686" s="388"/>
      <c r="F686" s="388"/>
      <c r="G686" s="388"/>
      <c r="H686" s="388"/>
      <c r="I686" s="388"/>
      <c r="J686" s="388"/>
      <c r="K686" s="388"/>
      <c r="L686" s="388"/>
      <c r="M686" s="235"/>
    </row>
    <row r="687" spans="3:13" s="100" customFormat="1" x14ac:dyDescent="0.3">
      <c r="C687" s="388"/>
      <c r="E687" s="388"/>
      <c r="F687" s="388"/>
      <c r="G687" s="388"/>
      <c r="H687" s="388"/>
      <c r="I687" s="388"/>
      <c r="J687" s="388"/>
      <c r="K687" s="388"/>
      <c r="L687" s="388"/>
      <c r="M687" s="235"/>
    </row>
    <row r="688" spans="3:13" s="100" customFormat="1" x14ac:dyDescent="0.3">
      <c r="C688" s="388"/>
      <c r="E688" s="388"/>
      <c r="F688" s="388"/>
      <c r="G688" s="388"/>
      <c r="H688" s="388"/>
      <c r="I688" s="388"/>
      <c r="J688" s="388"/>
      <c r="K688" s="388"/>
      <c r="L688" s="388"/>
      <c r="M688" s="235"/>
    </row>
    <row r="689" spans="3:13" s="100" customFormat="1" x14ac:dyDescent="0.3">
      <c r="C689" s="388"/>
      <c r="E689" s="388"/>
      <c r="F689" s="388"/>
      <c r="G689" s="388"/>
      <c r="H689" s="388"/>
      <c r="I689" s="388"/>
      <c r="J689" s="388"/>
      <c r="K689" s="388"/>
      <c r="L689" s="388"/>
      <c r="M689" s="235"/>
    </row>
    <row r="690" spans="3:13" s="100" customFormat="1" x14ac:dyDescent="0.3">
      <c r="C690" s="388"/>
      <c r="E690" s="388"/>
      <c r="F690" s="388"/>
      <c r="G690" s="388"/>
      <c r="H690" s="388"/>
      <c r="I690" s="388"/>
      <c r="J690" s="388"/>
      <c r="K690" s="388"/>
      <c r="L690" s="388"/>
      <c r="M690" s="235"/>
    </row>
    <row r="691" spans="3:13" s="100" customFormat="1" x14ac:dyDescent="0.3">
      <c r="C691" s="388"/>
      <c r="E691" s="388"/>
      <c r="F691" s="388"/>
      <c r="G691" s="388"/>
      <c r="H691" s="388"/>
      <c r="I691" s="388"/>
      <c r="J691" s="388"/>
      <c r="K691" s="388"/>
      <c r="L691" s="388"/>
      <c r="M691" s="235"/>
    </row>
    <row r="692" spans="3:13" s="100" customFormat="1" x14ac:dyDescent="0.3">
      <c r="C692" s="388"/>
      <c r="E692" s="388"/>
      <c r="F692" s="388"/>
      <c r="G692" s="388"/>
      <c r="H692" s="388"/>
      <c r="I692" s="388"/>
      <c r="J692" s="388"/>
      <c r="K692" s="388"/>
      <c r="L692" s="388"/>
      <c r="M692" s="235"/>
    </row>
    <row r="693" spans="3:13" s="100" customFormat="1" x14ac:dyDescent="0.3">
      <c r="C693" s="388"/>
      <c r="E693" s="388"/>
      <c r="F693" s="388"/>
      <c r="G693" s="388"/>
      <c r="H693" s="388"/>
      <c r="I693" s="388"/>
      <c r="J693" s="388"/>
      <c r="K693" s="388"/>
      <c r="L693" s="388"/>
      <c r="M693" s="235"/>
    </row>
    <row r="694" spans="3:13" s="100" customFormat="1" x14ac:dyDescent="0.3">
      <c r="C694" s="388"/>
      <c r="E694" s="388"/>
      <c r="F694" s="388"/>
      <c r="G694" s="388"/>
      <c r="H694" s="388"/>
      <c r="I694" s="388"/>
      <c r="J694" s="388"/>
      <c r="K694" s="388"/>
      <c r="L694" s="388"/>
      <c r="M694" s="235"/>
    </row>
    <row r="695" spans="3:13" s="100" customFormat="1" x14ac:dyDescent="0.3">
      <c r="C695" s="388"/>
      <c r="E695" s="388"/>
      <c r="F695" s="388"/>
      <c r="G695" s="388"/>
      <c r="H695" s="388"/>
      <c r="I695" s="388"/>
      <c r="J695" s="388"/>
      <c r="K695" s="388"/>
      <c r="L695" s="388"/>
      <c r="M695" s="235"/>
    </row>
    <row r="696" spans="3:13" s="100" customFormat="1" x14ac:dyDescent="0.3">
      <c r="C696" s="388"/>
      <c r="E696" s="388"/>
      <c r="F696" s="388"/>
      <c r="G696" s="388"/>
      <c r="H696" s="388"/>
      <c r="I696" s="388"/>
      <c r="J696" s="388"/>
      <c r="K696" s="388"/>
      <c r="L696" s="388"/>
      <c r="M696" s="235"/>
    </row>
    <row r="697" spans="3:13" s="100" customFormat="1" x14ac:dyDescent="0.3">
      <c r="C697" s="388"/>
      <c r="E697" s="388"/>
      <c r="F697" s="388"/>
      <c r="G697" s="388"/>
      <c r="H697" s="388"/>
      <c r="I697" s="388"/>
      <c r="J697" s="388"/>
      <c r="K697" s="388"/>
      <c r="L697" s="388"/>
      <c r="M697" s="235"/>
    </row>
    <row r="698" spans="3:13" s="100" customFormat="1" x14ac:dyDescent="0.3">
      <c r="C698" s="388"/>
      <c r="E698" s="388"/>
      <c r="F698" s="388"/>
      <c r="G698" s="388"/>
      <c r="H698" s="388"/>
      <c r="I698" s="388"/>
      <c r="J698" s="388"/>
      <c r="K698" s="388"/>
      <c r="L698" s="388"/>
      <c r="M698" s="235"/>
    </row>
    <row r="699" spans="3:13" s="100" customFormat="1" x14ac:dyDescent="0.3">
      <c r="C699" s="388"/>
      <c r="E699" s="388"/>
      <c r="F699" s="388"/>
      <c r="G699" s="388"/>
      <c r="H699" s="388"/>
      <c r="I699" s="388"/>
      <c r="J699" s="388"/>
      <c r="K699" s="388"/>
      <c r="L699" s="388"/>
      <c r="M699" s="235"/>
    </row>
    <row r="700" spans="3:13" s="100" customFormat="1" x14ac:dyDescent="0.3">
      <c r="C700" s="388"/>
      <c r="E700" s="388"/>
      <c r="F700" s="388"/>
      <c r="G700" s="388"/>
      <c r="H700" s="388"/>
      <c r="I700" s="388"/>
      <c r="J700" s="388"/>
      <c r="K700" s="388"/>
      <c r="L700" s="388"/>
      <c r="M700" s="235"/>
    </row>
    <row r="701" spans="3:13" s="100" customFormat="1" x14ac:dyDescent="0.3">
      <c r="C701" s="388"/>
      <c r="E701" s="388"/>
      <c r="F701" s="388"/>
      <c r="G701" s="388"/>
      <c r="H701" s="388"/>
      <c r="I701" s="388"/>
      <c r="J701" s="388"/>
      <c r="K701" s="388"/>
      <c r="L701" s="388"/>
      <c r="M701" s="235"/>
    </row>
    <row r="702" spans="3:13" s="100" customFormat="1" x14ac:dyDescent="0.3">
      <c r="C702" s="388"/>
      <c r="E702" s="388"/>
      <c r="F702" s="388"/>
      <c r="G702" s="388"/>
      <c r="H702" s="388"/>
      <c r="I702" s="388"/>
      <c r="J702" s="388"/>
      <c r="K702" s="388"/>
      <c r="L702" s="388"/>
      <c r="M702" s="235"/>
    </row>
    <row r="703" spans="3:13" s="100" customFormat="1" x14ac:dyDescent="0.3">
      <c r="C703" s="388"/>
      <c r="E703" s="388"/>
      <c r="F703" s="388"/>
      <c r="G703" s="388"/>
      <c r="H703" s="388"/>
      <c r="I703" s="388"/>
      <c r="J703" s="388"/>
      <c r="K703" s="388"/>
      <c r="L703" s="388"/>
      <c r="M703" s="235"/>
    </row>
    <row r="704" spans="3:13" s="100" customFormat="1" x14ac:dyDescent="0.3">
      <c r="C704" s="388"/>
      <c r="E704" s="388"/>
      <c r="F704" s="388"/>
      <c r="G704" s="388"/>
      <c r="H704" s="388"/>
      <c r="I704" s="388"/>
      <c r="J704" s="388"/>
      <c r="K704" s="388"/>
      <c r="L704" s="388"/>
      <c r="M704" s="235"/>
    </row>
    <row r="705" spans="3:13" s="100" customFormat="1" x14ac:dyDescent="0.3">
      <c r="C705" s="388"/>
      <c r="E705" s="388"/>
      <c r="F705" s="388"/>
      <c r="G705" s="388"/>
      <c r="H705" s="388"/>
      <c r="I705" s="388"/>
      <c r="J705" s="388"/>
      <c r="K705" s="388"/>
      <c r="L705" s="388"/>
      <c r="M705" s="235"/>
    </row>
    <row r="706" spans="3:13" s="100" customFormat="1" x14ac:dyDescent="0.3">
      <c r="C706" s="388"/>
      <c r="E706" s="388"/>
      <c r="F706" s="388"/>
      <c r="G706" s="388"/>
      <c r="H706" s="388"/>
      <c r="I706" s="388"/>
      <c r="J706" s="388"/>
      <c r="K706" s="388"/>
      <c r="L706" s="388"/>
      <c r="M706" s="235"/>
    </row>
    <row r="707" spans="3:13" s="100" customFormat="1" x14ac:dyDescent="0.3">
      <c r="C707" s="388"/>
      <c r="E707" s="388"/>
      <c r="F707" s="388"/>
      <c r="G707" s="388"/>
      <c r="H707" s="388"/>
      <c r="I707" s="388"/>
      <c r="J707" s="388"/>
      <c r="K707" s="388"/>
      <c r="L707" s="388"/>
      <c r="M707" s="235"/>
    </row>
    <row r="708" spans="3:13" s="100" customFormat="1" x14ac:dyDescent="0.3">
      <c r="C708" s="388"/>
      <c r="E708" s="388"/>
      <c r="F708" s="388"/>
      <c r="G708" s="388"/>
      <c r="H708" s="388"/>
      <c r="I708" s="388"/>
      <c r="J708" s="388"/>
      <c r="K708" s="388"/>
      <c r="L708" s="388"/>
      <c r="M708" s="235"/>
    </row>
    <row r="709" spans="3:13" s="100" customFormat="1" x14ac:dyDescent="0.3">
      <c r="C709" s="388"/>
      <c r="E709" s="388"/>
      <c r="F709" s="388"/>
      <c r="G709" s="388"/>
      <c r="H709" s="388"/>
      <c r="I709" s="388"/>
      <c r="J709" s="388"/>
      <c r="K709" s="388"/>
      <c r="L709" s="388"/>
      <c r="M709" s="235"/>
    </row>
    <row r="710" spans="3:13" s="100" customFormat="1" x14ac:dyDescent="0.3">
      <c r="C710" s="388"/>
      <c r="E710" s="388"/>
      <c r="F710" s="388"/>
      <c r="G710" s="388"/>
      <c r="H710" s="388"/>
      <c r="I710" s="388"/>
      <c r="J710" s="388"/>
      <c r="K710" s="388"/>
      <c r="L710" s="388"/>
      <c r="M710" s="235"/>
    </row>
    <row r="711" spans="3:13" s="100" customFormat="1" x14ac:dyDescent="0.3">
      <c r="C711" s="388"/>
      <c r="E711" s="388"/>
      <c r="F711" s="388"/>
      <c r="G711" s="388"/>
      <c r="H711" s="388"/>
      <c r="I711" s="388"/>
      <c r="J711" s="388"/>
      <c r="K711" s="388"/>
      <c r="L711" s="388"/>
      <c r="M711" s="235"/>
    </row>
    <row r="712" spans="3:13" s="100" customFormat="1" x14ac:dyDescent="0.3">
      <c r="C712" s="388"/>
      <c r="E712" s="388"/>
      <c r="F712" s="388"/>
      <c r="G712" s="388"/>
      <c r="H712" s="388"/>
      <c r="I712" s="388"/>
      <c r="J712" s="388"/>
      <c r="K712" s="388"/>
      <c r="L712" s="388"/>
      <c r="M712" s="235"/>
    </row>
    <row r="713" spans="3:13" s="100" customFormat="1" x14ac:dyDescent="0.3">
      <c r="C713" s="388"/>
      <c r="E713" s="388"/>
      <c r="F713" s="388"/>
      <c r="G713" s="388"/>
      <c r="H713" s="388"/>
      <c r="I713" s="388"/>
      <c r="J713" s="388"/>
      <c r="K713" s="388"/>
      <c r="L713" s="388"/>
      <c r="M713" s="235"/>
    </row>
    <row r="714" spans="3:13" s="100" customFormat="1" x14ac:dyDescent="0.3">
      <c r="C714" s="388"/>
      <c r="E714" s="388"/>
      <c r="F714" s="388"/>
      <c r="G714" s="388"/>
      <c r="H714" s="388"/>
      <c r="I714" s="388"/>
      <c r="J714" s="388"/>
      <c r="K714" s="388"/>
      <c r="L714" s="388"/>
      <c r="M714" s="235"/>
    </row>
    <row r="715" spans="3:13" s="100" customFormat="1" x14ac:dyDescent="0.3">
      <c r="C715" s="388"/>
      <c r="E715" s="388"/>
      <c r="F715" s="388"/>
      <c r="G715" s="388"/>
      <c r="H715" s="388"/>
      <c r="I715" s="388"/>
      <c r="J715" s="388"/>
      <c r="K715" s="388"/>
      <c r="L715" s="388"/>
      <c r="M715" s="235"/>
    </row>
    <row r="716" spans="3:13" s="100" customFormat="1" x14ac:dyDescent="0.3">
      <c r="C716" s="388"/>
      <c r="E716" s="388"/>
      <c r="F716" s="388"/>
      <c r="G716" s="388"/>
      <c r="H716" s="388"/>
      <c r="I716" s="388"/>
      <c r="J716" s="388"/>
      <c r="K716" s="388"/>
      <c r="L716" s="388"/>
      <c r="M716" s="235"/>
    </row>
    <row r="717" spans="3:13" s="100" customFormat="1" x14ac:dyDescent="0.3">
      <c r="C717" s="388"/>
      <c r="E717" s="388"/>
      <c r="F717" s="388"/>
      <c r="G717" s="388"/>
      <c r="H717" s="388"/>
      <c r="I717" s="388"/>
      <c r="J717" s="388"/>
      <c r="K717" s="388"/>
      <c r="L717" s="388"/>
      <c r="M717" s="235"/>
    </row>
    <row r="718" spans="3:13" s="100" customFormat="1" x14ac:dyDescent="0.3">
      <c r="C718" s="388"/>
      <c r="E718" s="388"/>
      <c r="F718" s="388"/>
      <c r="G718" s="388"/>
      <c r="H718" s="388"/>
      <c r="I718" s="388"/>
      <c r="J718" s="388"/>
      <c r="K718" s="388"/>
      <c r="L718" s="388"/>
      <c r="M718" s="235"/>
    </row>
    <row r="719" spans="3:13" s="100" customFormat="1" x14ac:dyDescent="0.3">
      <c r="C719" s="388"/>
      <c r="E719" s="388"/>
      <c r="F719" s="388"/>
      <c r="G719" s="388"/>
      <c r="H719" s="388"/>
      <c r="I719" s="388"/>
      <c r="J719" s="388"/>
      <c r="K719" s="388"/>
      <c r="L719" s="388"/>
      <c r="M719" s="235"/>
    </row>
    <row r="720" spans="3:13" s="100" customFormat="1" x14ac:dyDescent="0.3">
      <c r="C720" s="388"/>
      <c r="E720" s="388"/>
      <c r="F720" s="388"/>
      <c r="G720" s="388"/>
      <c r="H720" s="388"/>
      <c r="I720" s="388"/>
      <c r="J720" s="388"/>
      <c r="K720" s="388"/>
      <c r="L720" s="388"/>
      <c r="M720" s="235"/>
    </row>
    <row r="721" spans="3:13" s="100" customFormat="1" x14ac:dyDescent="0.3">
      <c r="C721" s="388"/>
      <c r="E721" s="388"/>
      <c r="F721" s="388"/>
      <c r="G721" s="388"/>
      <c r="H721" s="388"/>
      <c r="I721" s="388"/>
      <c r="J721" s="388"/>
      <c r="K721" s="388"/>
      <c r="L721" s="388"/>
      <c r="M721" s="235"/>
    </row>
  </sheetData>
  <mergeCells count="193">
    <mergeCell ref="L343:L344"/>
    <mergeCell ref="G357:G358"/>
    <mergeCell ref="H357:H358"/>
    <mergeCell ref="I357:I358"/>
    <mergeCell ref="J357:J358"/>
    <mergeCell ref="K357:K358"/>
    <mergeCell ref="L357:L358"/>
    <mergeCell ref="G343:G344"/>
    <mergeCell ref="H343:H344"/>
    <mergeCell ref="I343:I344"/>
    <mergeCell ref="J343:J344"/>
    <mergeCell ref="K343:K344"/>
    <mergeCell ref="I275:I276"/>
    <mergeCell ref="J275:J276"/>
    <mergeCell ref="K275:K276"/>
    <mergeCell ref="L312:L313"/>
    <mergeCell ref="G331:G332"/>
    <mergeCell ref="H331:H332"/>
    <mergeCell ref="I331:I332"/>
    <mergeCell ref="J331:J332"/>
    <mergeCell ref="K331:K332"/>
    <mergeCell ref="L331:L332"/>
    <mergeCell ref="G312:G313"/>
    <mergeCell ref="H312:H313"/>
    <mergeCell ref="I312:I313"/>
    <mergeCell ref="J312:J313"/>
    <mergeCell ref="K312:K313"/>
    <mergeCell ref="L244:L245"/>
    <mergeCell ref="G259:G260"/>
    <mergeCell ref="H259:H260"/>
    <mergeCell ref="I259:I260"/>
    <mergeCell ref="J259:J260"/>
    <mergeCell ref="K259:K260"/>
    <mergeCell ref="L259:L260"/>
    <mergeCell ref="G244:G245"/>
    <mergeCell ref="H244:H245"/>
    <mergeCell ref="I244:I245"/>
    <mergeCell ref="J244:J245"/>
    <mergeCell ref="K244:K245"/>
    <mergeCell ref="H228:H229"/>
    <mergeCell ref="I228:I229"/>
    <mergeCell ref="J228:J229"/>
    <mergeCell ref="K228:K229"/>
    <mergeCell ref="L228:L229"/>
    <mergeCell ref="L202:L203"/>
    <mergeCell ref="G213:G214"/>
    <mergeCell ref="H213:H214"/>
    <mergeCell ref="I213:I214"/>
    <mergeCell ref="J213:J214"/>
    <mergeCell ref="K213:K214"/>
    <mergeCell ref="L213:L214"/>
    <mergeCell ref="G202:G203"/>
    <mergeCell ref="H202:H203"/>
    <mergeCell ref="I202:I203"/>
    <mergeCell ref="J202:J203"/>
    <mergeCell ref="K202:K203"/>
    <mergeCell ref="I190:I191"/>
    <mergeCell ref="J190:J191"/>
    <mergeCell ref="K190:K191"/>
    <mergeCell ref="L190:L191"/>
    <mergeCell ref="G172:G173"/>
    <mergeCell ref="H172:H173"/>
    <mergeCell ref="I172:I173"/>
    <mergeCell ref="J172:J173"/>
    <mergeCell ref="K172:K173"/>
    <mergeCell ref="L133:L134"/>
    <mergeCell ref="G153:G154"/>
    <mergeCell ref="H153:H154"/>
    <mergeCell ref="I153:I154"/>
    <mergeCell ref="J153:J154"/>
    <mergeCell ref="K153:K154"/>
    <mergeCell ref="L153:L154"/>
    <mergeCell ref="G133:G134"/>
    <mergeCell ref="H133:H134"/>
    <mergeCell ref="I133:I134"/>
    <mergeCell ref="J133:J134"/>
    <mergeCell ref="K133:K134"/>
    <mergeCell ref="L98:L99"/>
    <mergeCell ref="G114:G115"/>
    <mergeCell ref="H114:H115"/>
    <mergeCell ref="I114:I115"/>
    <mergeCell ref="J114:J115"/>
    <mergeCell ref="K114:K115"/>
    <mergeCell ref="L114:L115"/>
    <mergeCell ref="G98:G99"/>
    <mergeCell ref="H98:H99"/>
    <mergeCell ref="I98:I99"/>
    <mergeCell ref="J98:J99"/>
    <mergeCell ref="K98:K99"/>
    <mergeCell ref="L67:L68"/>
    <mergeCell ref="G83:G84"/>
    <mergeCell ref="H83:H84"/>
    <mergeCell ref="I83:I84"/>
    <mergeCell ref="J83:J84"/>
    <mergeCell ref="K83:K84"/>
    <mergeCell ref="L83:L84"/>
    <mergeCell ref="G67:G68"/>
    <mergeCell ref="H67:H68"/>
    <mergeCell ref="I67:I68"/>
    <mergeCell ref="J67:J68"/>
    <mergeCell ref="K67:K68"/>
    <mergeCell ref="J48:J49"/>
    <mergeCell ref="K48:K49"/>
    <mergeCell ref="L48:L49"/>
    <mergeCell ref="G1:I5"/>
    <mergeCell ref="J1:L5"/>
    <mergeCell ref="G7:G8"/>
    <mergeCell ref="H7:H8"/>
    <mergeCell ref="I7:I8"/>
    <mergeCell ref="J7:J8"/>
    <mergeCell ref="K7:K8"/>
    <mergeCell ref="L7:L8"/>
    <mergeCell ref="N1:N5"/>
    <mergeCell ref="O1:O5"/>
    <mergeCell ref="P1:P5"/>
    <mergeCell ref="M1:M5"/>
    <mergeCell ref="M25:P25"/>
    <mergeCell ref="M44:P44"/>
    <mergeCell ref="M64:P64"/>
    <mergeCell ref="M79:P79"/>
    <mergeCell ref="M95:P95"/>
    <mergeCell ref="A190:A210"/>
    <mergeCell ref="B153:B187"/>
    <mergeCell ref="A153:A187"/>
    <mergeCell ref="D257:P257"/>
    <mergeCell ref="B244:B272"/>
    <mergeCell ref="A244:A272"/>
    <mergeCell ref="B213:B241"/>
    <mergeCell ref="A213:A241"/>
    <mergeCell ref="D226:P226"/>
    <mergeCell ref="M169:P169"/>
    <mergeCell ref="D170:P170"/>
    <mergeCell ref="M186:P186"/>
    <mergeCell ref="M209:P209"/>
    <mergeCell ref="M225:P225"/>
    <mergeCell ref="G228:G229"/>
    <mergeCell ref="D200:P200"/>
    <mergeCell ref="M240:P240"/>
    <mergeCell ref="B190:B210"/>
    <mergeCell ref="M199:P199"/>
    <mergeCell ref="M256:P256"/>
    <mergeCell ref="M271:P271"/>
    <mergeCell ref="L172:L173"/>
    <mergeCell ref="G190:G191"/>
    <mergeCell ref="H190:H191"/>
    <mergeCell ref="A343:A369"/>
    <mergeCell ref="A312:A340"/>
    <mergeCell ref="B312:B340"/>
    <mergeCell ref="B275:B309"/>
    <mergeCell ref="A275:A309"/>
    <mergeCell ref="M328:P328"/>
    <mergeCell ref="M339:P339"/>
    <mergeCell ref="M354:P354"/>
    <mergeCell ref="M368:P368"/>
    <mergeCell ref="B343:B369"/>
    <mergeCell ref="M289:P289"/>
    <mergeCell ref="M308:P308"/>
    <mergeCell ref="D355:P355"/>
    <mergeCell ref="D290:P290"/>
    <mergeCell ref="D329:P329"/>
    <mergeCell ref="L275:L276"/>
    <mergeCell ref="G292:G293"/>
    <mergeCell ref="H292:H293"/>
    <mergeCell ref="I292:I293"/>
    <mergeCell ref="J292:J293"/>
    <mergeCell ref="K292:K293"/>
    <mergeCell ref="L292:L293"/>
    <mergeCell ref="G275:G276"/>
    <mergeCell ref="H275:H276"/>
    <mergeCell ref="A7:A45"/>
    <mergeCell ref="D26:P26"/>
    <mergeCell ref="D65:P65"/>
    <mergeCell ref="D131:P131"/>
    <mergeCell ref="D96:P96"/>
    <mergeCell ref="B48:B80"/>
    <mergeCell ref="A48:A80"/>
    <mergeCell ref="B114:B150"/>
    <mergeCell ref="A114:A150"/>
    <mergeCell ref="B83:B111"/>
    <mergeCell ref="A83:A111"/>
    <mergeCell ref="G28:G29"/>
    <mergeCell ref="H28:H29"/>
    <mergeCell ref="I28:I29"/>
    <mergeCell ref="J28:J29"/>
    <mergeCell ref="M110:P110"/>
    <mergeCell ref="M130:P130"/>
    <mergeCell ref="M149:P149"/>
    <mergeCell ref="B7:B45"/>
    <mergeCell ref="K28:K29"/>
    <mergeCell ref="L28:L29"/>
    <mergeCell ref="G48:G49"/>
    <mergeCell ref="H48:H49"/>
    <mergeCell ref="I48:I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S997"/>
  <sheetViews>
    <sheetView zoomScale="80" zoomScaleNormal="80" workbookViewId="0">
      <selection activeCell="L14" sqref="L14"/>
    </sheetView>
  </sheetViews>
  <sheetFormatPr defaultColWidth="0" defaultRowHeight="18" x14ac:dyDescent="0.25"/>
  <cols>
    <col min="1" max="1" width="28.28515625" customWidth="1"/>
    <col min="2" max="2" width="9.140625" customWidth="1"/>
    <col min="3" max="3" width="13.5703125" style="389" customWidth="1"/>
    <col min="4" max="4" width="43" customWidth="1"/>
    <col min="5" max="5" width="17.28515625" style="389" customWidth="1"/>
    <col min="6" max="6" width="16.42578125" style="389" customWidth="1"/>
    <col min="7" max="12" width="8.7109375" style="389" customWidth="1"/>
    <col min="13" max="13" width="21.7109375" customWidth="1"/>
    <col min="14" max="14" width="14.85546875" customWidth="1"/>
    <col min="15" max="15" width="14" customWidth="1"/>
    <col min="16" max="16" width="13.7109375" customWidth="1"/>
    <col min="17" max="97" width="0" style="100" hidden="1" customWidth="1"/>
    <col min="98" max="16384" width="9.140625" hidden="1"/>
  </cols>
  <sheetData>
    <row r="1" spans="1:16" ht="40.5" x14ac:dyDescent="0.2">
      <c r="A1" s="60" t="s">
        <v>433</v>
      </c>
      <c r="B1" s="63" t="s">
        <v>5</v>
      </c>
      <c r="C1" s="397"/>
      <c r="D1" s="63" t="s">
        <v>5</v>
      </c>
      <c r="E1" s="397"/>
      <c r="F1" s="397"/>
      <c r="G1" s="813" t="s">
        <v>1555</v>
      </c>
      <c r="H1" s="814"/>
      <c r="I1" s="815"/>
      <c r="J1" s="813" t="s">
        <v>1556</v>
      </c>
      <c r="K1" s="814"/>
      <c r="L1" s="815"/>
      <c r="M1" s="884" t="s">
        <v>9</v>
      </c>
      <c r="N1" s="884" t="s">
        <v>10</v>
      </c>
      <c r="O1" s="884" t="s">
        <v>11</v>
      </c>
      <c r="P1" s="884" t="s">
        <v>12</v>
      </c>
    </row>
    <row r="2" spans="1:16" ht="20.25" x14ac:dyDescent="0.2">
      <c r="A2" s="61" t="s">
        <v>1</v>
      </c>
      <c r="B2" s="64" t="s">
        <v>6</v>
      </c>
      <c r="C2" s="398"/>
      <c r="D2" s="64" t="s">
        <v>65</v>
      </c>
      <c r="E2" s="398"/>
      <c r="F2" s="398"/>
      <c r="G2" s="816"/>
      <c r="H2" s="817"/>
      <c r="I2" s="818"/>
      <c r="J2" s="816"/>
      <c r="K2" s="817"/>
      <c r="L2" s="818"/>
      <c r="M2" s="885"/>
      <c r="N2" s="885"/>
      <c r="O2" s="885"/>
      <c r="P2" s="885"/>
    </row>
    <row r="3" spans="1:16" ht="20.25" x14ac:dyDescent="0.2">
      <c r="A3" s="61" t="s">
        <v>2</v>
      </c>
      <c r="B3" s="65"/>
      <c r="C3" s="399"/>
      <c r="D3" s="64" t="s">
        <v>66</v>
      </c>
      <c r="E3" s="398"/>
      <c r="F3" s="398"/>
      <c r="G3" s="816"/>
      <c r="H3" s="817"/>
      <c r="I3" s="818"/>
      <c r="J3" s="816"/>
      <c r="K3" s="817"/>
      <c r="L3" s="818"/>
      <c r="M3" s="885"/>
      <c r="N3" s="885"/>
      <c r="O3" s="885"/>
      <c r="P3" s="885"/>
    </row>
    <row r="4" spans="1:16" ht="20.25" x14ac:dyDescent="0.2">
      <c r="A4" s="61" t="s">
        <v>64</v>
      </c>
      <c r="B4" s="65"/>
      <c r="C4" s="399"/>
      <c r="D4" s="65"/>
      <c r="E4" s="399"/>
      <c r="F4" s="399"/>
      <c r="G4" s="816"/>
      <c r="H4" s="817"/>
      <c r="I4" s="818"/>
      <c r="J4" s="816"/>
      <c r="K4" s="817"/>
      <c r="L4" s="818"/>
      <c r="M4" s="885"/>
      <c r="N4" s="885"/>
      <c r="O4" s="885"/>
      <c r="P4" s="885"/>
    </row>
    <row r="5" spans="1:16" ht="21" thickBot="1" x14ac:dyDescent="0.25">
      <c r="A5" s="62" t="s">
        <v>4</v>
      </c>
      <c r="B5" s="66"/>
      <c r="C5" s="400"/>
      <c r="D5" s="66"/>
      <c r="E5" s="400"/>
      <c r="F5" s="400"/>
      <c r="G5" s="819"/>
      <c r="H5" s="820"/>
      <c r="I5" s="821"/>
      <c r="J5" s="819"/>
      <c r="K5" s="820"/>
      <c r="L5" s="821"/>
      <c r="M5" s="886"/>
      <c r="N5" s="886"/>
      <c r="O5" s="886"/>
      <c r="P5" s="886"/>
    </row>
    <row r="6" spans="1:16" ht="36.75" thickBot="1" x14ac:dyDescent="0.25">
      <c r="A6" s="190" t="s">
        <v>1686</v>
      </c>
      <c r="B6" s="68"/>
      <c r="C6" s="387" t="s">
        <v>1436</v>
      </c>
      <c r="D6" s="124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25">
        <f>'Данные по ТП'!C171</f>
        <v>0</v>
      </c>
      <c r="N6" s="126" t="s">
        <v>1352</v>
      </c>
      <c r="O6" s="125" t="s">
        <v>5</v>
      </c>
      <c r="P6" s="127">
        <f>'Данные по ТП'!F171</f>
        <v>0</v>
      </c>
    </row>
    <row r="7" spans="1:16" ht="19.5" thickBot="1" x14ac:dyDescent="0.25">
      <c r="A7" s="794" t="s">
        <v>1572</v>
      </c>
      <c r="B7" s="908" t="s">
        <v>848</v>
      </c>
      <c r="C7" s="401">
        <v>1</v>
      </c>
      <c r="D7" s="207" t="s">
        <v>844</v>
      </c>
      <c r="E7" s="431"/>
      <c r="F7" s="686">
        <f>((O7*1.73*220*0.9)/1000)+((N7*1.73*220*0.9)/1000)+((M7*1.73*220*0.9)/1000)</f>
        <v>0</v>
      </c>
      <c r="G7" s="822">
        <v>240</v>
      </c>
      <c r="H7" s="822">
        <v>242</v>
      </c>
      <c r="I7" s="822">
        <v>241</v>
      </c>
      <c r="J7" s="822">
        <v>417</v>
      </c>
      <c r="K7" s="822">
        <v>414</v>
      </c>
      <c r="L7" s="822">
        <v>415</v>
      </c>
      <c r="M7" s="242"/>
      <c r="N7" s="242"/>
      <c r="O7" s="242"/>
      <c r="P7" s="242"/>
    </row>
    <row r="8" spans="1:16" ht="19.5" thickBot="1" x14ac:dyDescent="0.25">
      <c r="A8" s="800"/>
      <c r="B8" s="909"/>
      <c r="C8" s="401">
        <v>2</v>
      </c>
      <c r="D8" s="207" t="s">
        <v>845</v>
      </c>
      <c r="E8" s="431"/>
      <c r="F8" s="686">
        <f t="shared" ref="F8:F11" si="0">((O8*1.73*220*0.9)/1000)+((N8*1.73*220*0.9)/1000)+((M8*1.73*220*0.9)/1000)</f>
        <v>0</v>
      </c>
      <c r="G8" s="823"/>
      <c r="H8" s="823"/>
      <c r="I8" s="823"/>
      <c r="J8" s="823"/>
      <c r="K8" s="823"/>
      <c r="L8" s="823"/>
      <c r="M8" s="242"/>
      <c r="N8" s="242"/>
      <c r="O8" s="242"/>
      <c r="P8" s="242"/>
    </row>
    <row r="9" spans="1:16" ht="19.5" thickBot="1" x14ac:dyDescent="0.25">
      <c r="A9" s="800"/>
      <c r="B9" s="909"/>
      <c r="C9" s="401">
        <v>3</v>
      </c>
      <c r="D9" s="207" t="s">
        <v>846</v>
      </c>
      <c r="E9" s="431"/>
      <c r="F9" s="686">
        <f t="shared" si="0"/>
        <v>0</v>
      </c>
      <c r="G9" s="686"/>
      <c r="H9" s="686"/>
      <c r="I9" s="686"/>
      <c r="J9" s="686"/>
      <c r="K9" s="686"/>
      <c r="L9" s="686"/>
      <c r="M9" s="242"/>
      <c r="N9" s="242"/>
      <c r="O9" s="242"/>
      <c r="P9" s="242"/>
    </row>
    <row r="10" spans="1:16" ht="19.5" thickBot="1" x14ac:dyDescent="0.25">
      <c r="A10" s="800"/>
      <c r="B10" s="909"/>
      <c r="C10" s="401">
        <v>4</v>
      </c>
      <c r="D10" s="207" t="s">
        <v>847</v>
      </c>
      <c r="E10" s="431"/>
      <c r="F10" s="686">
        <f t="shared" si="0"/>
        <v>0</v>
      </c>
      <c r="G10" s="686"/>
      <c r="H10" s="686"/>
      <c r="I10" s="686"/>
      <c r="J10" s="686"/>
      <c r="K10" s="686"/>
      <c r="L10" s="686"/>
      <c r="M10" s="214"/>
      <c r="N10" s="214"/>
      <c r="O10" s="214"/>
      <c r="P10" s="214"/>
    </row>
    <row r="11" spans="1:16" ht="19.5" thickBot="1" x14ac:dyDescent="0.25">
      <c r="A11" s="800"/>
      <c r="B11" s="909"/>
      <c r="C11" s="401"/>
      <c r="D11" s="207" t="s">
        <v>1063</v>
      </c>
      <c r="E11" s="431"/>
      <c r="F11" s="686">
        <f t="shared" si="0"/>
        <v>0</v>
      </c>
      <c r="G11" s="686"/>
      <c r="H11" s="686"/>
      <c r="I11" s="686"/>
      <c r="J11" s="686"/>
      <c r="K11" s="686"/>
      <c r="L11" s="686"/>
      <c r="M11" s="214"/>
      <c r="N11" s="214"/>
      <c r="O11" s="214"/>
      <c r="P11" s="214"/>
    </row>
    <row r="12" spans="1:16" ht="19.5" thickBot="1" x14ac:dyDescent="0.25">
      <c r="A12" s="800"/>
      <c r="B12" s="909"/>
      <c r="C12" s="401"/>
      <c r="D12" s="207" t="s">
        <v>1064</v>
      </c>
      <c r="E12" s="431"/>
      <c r="F12" s="686">
        <f>((O12*1.73*220*0.9)/1000)+((N12*1.73*220*0.9)/1000)+((M12*1.73*220*0.9)/1000)</f>
        <v>0</v>
      </c>
      <c r="G12" s="686"/>
      <c r="H12" s="686"/>
      <c r="I12" s="686"/>
      <c r="J12" s="686"/>
      <c r="K12" s="686"/>
      <c r="L12" s="686"/>
      <c r="M12" s="214"/>
      <c r="N12" s="214"/>
      <c r="O12" s="214"/>
      <c r="P12" s="214"/>
    </row>
    <row r="13" spans="1:16" ht="19.5" thickBot="1" x14ac:dyDescent="0.25">
      <c r="A13" s="800"/>
      <c r="B13" s="909"/>
      <c r="C13" s="401">
        <v>5</v>
      </c>
      <c r="D13" s="207">
        <v>5</v>
      </c>
      <c r="E13" s="431"/>
      <c r="F13" s="686">
        <f t="shared" ref="F13:F16" si="1">((O13*1.73*220*0.9)/1000)+((N13*1.73*220*0.9)/1000)+((M13*1.73*220*0.9)/1000)</f>
        <v>0</v>
      </c>
      <c r="G13" s="686"/>
      <c r="H13" s="686"/>
      <c r="I13" s="686"/>
      <c r="J13" s="686"/>
      <c r="K13" s="686"/>
      <c r="L13" s="686"/>
      <c r="M13" s="214"/>
      <c r="N13" s="214"/>
      <c r="O13" s="214"/>
      <c r="P13" s="214"/>
    </row>
    <row r="14" spans="1:16" ht="19.5" thickBot="1" x14ac:dyDescent="0.25">
      <c r="A14" s="800"/>
      <c r="B14" s="909"/>
      <c r="C14" s="401">
        <v>10</v>
      </c>
      <c r="D14" s="207" t="s">
        <v>890</v>
      </c>
      <c r="E14" s="431"/>
      <c r="F14" s="686">
        <f t="shared" si="1"/>
        <v>4.4530200000000004</v>
      </c>
      <c r="G14" s="686"/>
      <c r="H14" s="686"/>
      <c r="I14" s="686"/>
      <c r="J14" s="686"/>
      <c r="K14" s="686"/>
      <c r="L14" s="686"/>
      <c r="M14" s="214">
        <v>5</v>
      </c>
      <c r="N14" s="214">
        <v>5</v>
      </c>
      <c r="O14" s="214">
        <v>3</v>
      </c>
      <c r="P14" s="214">
        <v>3</v>
      </c>
    </row>
    <row r="15" spans="1:16" ht="19.5" thickBot="1" x14ac:dyDescent="0.25">
      <c r="A15" s="800"/>
      <c r="B15" s="909"/>
      <c r="C15" s="401">
        <v>12</v>
      </c>
      <c r="D15" s="207"/>
      <c r="E15" s="431"/>
      <c r="F15" s="686">
        <f t="shared" si="1"/>
        <v>0</v>
      </c>
      <c r="G15" s="686"/>
      <c r="H15" s="686"/>
      <c r="I15" s="686"/>
      <c r="J15" s="686"/>
      <c r="K15" s="686"/>
      <c r="L15" s="686"/>
      <c r="M15" s="214">
        <v>0</v>
      </c>
      <c r="N15" s="214">
        <v>0</v>
      </c>
      <c r="O15" s="214">
        <v>0</v>
      </c>
      <c r="P15" s="214">
        <v>0</v>
      </c>
    </row>
    <row r="16" spans="1:16" ht="19.5" thickBot="1" x14ac:dyDescent="0.25">
      <c r="A16" s="800"/>
      <c r="B16" s="909"/>
      <c r="C16" s="401"/>
      <c r="D16" s="207"/>
      <c r="E16" s="431"/>
      <c r="F16" s="686">
        <f t="shared" si="1"/>
        <v>0</v>
      </c>
      <c r="G16" s="686"/>
      <c r="H16" s="686"/>
      <c r="I16" s="686"/>
      <c r="J16" s="686"/>
      <c r="K16" s="686"/>
      <c r="L16" s="686"/>
      <c r="M16" s="361"/>
      <c r="N16" s="361"/>
      <c r="O16" s="361"/>
      <c r="P16" s="361"/>
    </row>
    <row r="17" spans="1:17" ht="19.5" thickBot="1" x14ac:dyDescent="0.25">
      <c r="A17" s="800"/>
      <c r="B17" s="909"/>
      <c r="C17" s="401"/>
      <c r="D17" s="3"/>
      <c r="E17" s="393"/>
      <c r="F17" s="393"/>
      <c r="G17" s="393"/>
      <c r="H17" s="393"/>
      <c r="I17" s="393"/>
      <c r="J17" s="393"/>
      <c r="K17" s="393"/>
      <c r="L17" s="393"/>
      <c r="M17" s="70">
        <f>SUM(M8:M11)</f>
        <v>0</v>
      </c>
      <c r="N17" s="70">
        <f>SUM(N8:N11)</f>
        <v>0</v>
      </c>
      <c r="O17" s="70">
        <f>SUM(O8:O11)</f>
        <v>0</v>
      </c>
      <c r="P17" s="70">
        <f>SUM(P8:P11)</f>
        <v>0</v>
      </c>
    </row>
    <row r="18" spans="1:17" ht="19.5" thickBot="1" x14ac:dyDescent="0.25">
      <c r="A18" s="800"/>
      <c r="B18" s="909"/>
      <c r="C18" s="401"/>
      <c r="D18" s="3"/>
      <c r="E18" s="393"/>
      <c r="F18" s="393"/>
      <c r="G18" s="393"/>
      <c r="H18" s="393"/>
      <c r="I18" s="393"/>
      <c r="J18" s="393"/>
      <c r="K18" s="393"/>
      <c r="L18" s="393"/>
      <c r="M18" s="135">
        <f t="shared" ref="M18:O18" si="2">(M17*1.73*220*0.9)/1000</f>
        <v>0</v>
      </c>
      <c r="N18" s="135">
        <f t="shared" si="2"/>
        <v>0</v>
      </c>
      <c r="O18" s="135">
        <f t="shared" si="2"/>
        <v>0</v>
      </c>
      <c r="P18" s="136"/>
      <c r="Q18" s="168"/>
    </row>
    <row r="19" spans="1:17" ht="18.75" thickBot="1" x14ac:dyDescent="0.25">
      <c r="A19" s="800"/>
      <c r="B19" s="909"/>
      <c r="C19" s="401"/>
      <c r="D19" s="3"/>
      <c r="E19" s="394"/>
      <c r="F19" s="394"/>
      <c r="G19" s="394"/>
      <c r="H19" s="394"/>
      <c r="I19" s="394"/>
      <c r="J19" s="394"/>
      <c r="K19" s="394"/>
      <c r="L19" s="394"/>
      <c r="M19" s="788">
        <f>(M18+N18+O18)</f>
        <v>0</v>
      </c>
      <c r="N19" s="789"/>
      <c r="O19" s="789"/>
      <c r="P19" s="790"/>
    </row>
    <row r="20" spans="1:17" ht="19.5" thickBot="1" x14ac:dyDescent="0.25">
      <c r="A20" s="800"/>
      <c r="B20" s="909"/>
      <c r="C20" s="404"/>
      <c r="D20" s="875"/>
      <c r="E20" s="876"/>
      <c r="F20" s="876"/>
      <c r="G20" s="876"/>
      <c r="H20" s="876"/>
      <c r="I20" s="876"/>
      <c r="J20" s="876"/>
      <c r="K20" s="876"/>
      <c r="L20" s="876"/>
      <c r="M20" s="876"/>
      <c r="N20" s="876"/>
      <c r="O20" s="876"/>
      <c r="P20" s="877"/>
    </row>
    <row r="21" spans="1:17" ht="47.25" customHeight="1" thickBot="1" x14ac:dyDescent="0.25">
      <c r="A21" s="615"/>
      <c r="B21" s="615"/>
      <c r="C21" s="615"/>
      <c r="D21" s="629" t="str">
        <f>HYPERLINK("#Оглавление!h14","&lt;&lt;&lt;&lt;&lt;")</f>
        <v>&lt;&lt;&lt;&lt;&lt;</v>
      </c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</row>
    <row r="22" spans="1:17" ht="36.75" thickBot="1" x14ac:dyDescent="0.25">
      <c r="A22" s="282" t="s">
        <v>1686</v>
      </c>
      <c r="B22" s="74"/>
      <c r="C22" s="387" t="s">
        <v>1436</v>
      </c>
      <c r="D22" s="124" t="s">
        <v>1351</v>
      </c>
      <c r="E22" s="390" t="s">
        <v>1435</v>
      </c>
      <c r="F22" s="499" t="s">
        <v>1511</v>
      </c>
      <c r="G22" s="499" t="s">
        <v>1557</v>
      </c>
      <c r="H22" s="720" t="s">
        <v>1558</v>
      </c>
      <c r="I22" s="499" t="s">
        <v>1559</v>
      </c>
      <c r="J22" s="720" t="s">
        <v>1446</v>
      </c>
      <c r="K22" s="499" t="s">
        <v>1560</v>
      </c>
      <c r="L22" s="499" t="s">
        <v>1561</v>
      </c>
      <c r="M22" s="125" t="str">
        <f>'Данные по ТП'!C172</f>
        <v>ТМ-400/10</v>
      </c>
      <c r="N22" s="126" t="s">
        <v>1352</v>
      </c>
      <c r="O22" s="125" t="s">
        <v>5</v>
      </c>
      <c r="P22" s="127">
        <f>'Данные по ТП'!F172</f>
        <v>57695</v>
      </c>
    </row>
    <row r="23" spans="1:17" ht="19.5" thickBot="1" x14ac:dyDescent="0.25">
      <c r="A23" s="902" t="s">
        <v>1572</v>
      </c>
      <c r="B23" s="887" t="s">
        <v>849</v>
      </c>
      <c r="C23" s="401">
        <v>1</v>
      </c>
      <c r="D23" s="173" t="s">
        <v>779</v>
      </c>
      <c r="E23" s="391"/>
      <c r="F23" s="686">
        <f>((O23*1.73*220*0.9)/1000)+((N23*1.73*220*0.9)/1000)+((M23*1.73*220*0.9)/1000)</f>
        <v>82.894679999999994</v>
      </c>
      <c r="G23" s="822"/>
      <c r="H23" s="822"/>
      <c r="I23" s="822"/>
      <c r="J23" s="822"/>
      <c r="K23" s="822"/>
      <c r="L23" s="822"/>
      <c r="M23" s="214">
        <v>85</v>
      </c>
      <c r="N23" s="214">
        <v>57</v>
      </c>
      <c r="O23" s="214">
        <v>100</v>
      </c>
      <c r="P23" s="214">
        <v>29</v>
      </c>
    </row>
    <row r="24" spans="1:17" ht="19.5" thickBot="1" x14ac:dyDescent="0.25">
      <c r="A24" s="903"/>
      <c r="B24" s="888"/>
      <c r="C24" s="401">
        <v>2</v>
      </c>
      <c r="D24" s="173" t="s">
        <v>850</v>
      </c>
      <c r="E24" s="391"/>
      <c r="F24" s="686">
        <f t="shared" ref="F24:F27" si="3">((O24*1.73*220*0.9)/1000)+((N24*1.73*220*0.9)/1000)+((M24*1.73*220*0.9)/1000)</f>
        <v>0</v>
      </c>
      <c r="G24" s="823"/>
      <c r="H24" s="823"/>
      <c r="I24" s="823"/>
      <c r="J24" s="823"/>
      <c r="K24" s="823"/>
      <c r="L24" s="823"/>
      <c r="M24" s="214"/>
      <c r="N24" s="214"/>
      <c r="O24" s="214"/>
      <c r="P24" s="214"/>
    </row>
    <row r="25" spans="1:17" ht="19.5" thickBot="1" x14ac:dyDescent="0.25">
      <c r="A25" s="903"/>
      <c r="B25" s="888"/>
      <c r="C25" s="401">
        <v>3</v>
      </c>
      <c r="D25" s="173" t="s">
        <v>780</v>
      </c>
      <c r="E25" s="391"/>
      <c r="F25" s="686">
        <f t="shared" si="3"/>
        <v>38.021940000000001</v>
      </c>
      <c r="G25" s="686"/>
      <c r="H25" s="686"/>
      <c r="I25" s="686"/>
      <c r="J25" s="686"/>
      <c r="K25" s="686"/>
      <c r="L25" s="686"/>
      <c r="M25" s="214">
        <v>40</v>
      </c>
      <c r="N25" s="214">
        <v>23</v>
      </c>
      <c r="O25" s="214">
        <v>48</v>
      </c>
      <c r="P25" s="214">
        <v>16</v>
      </c>
    </row>
    <row r="26" spans="1:17" ht="19.5" thickBot="1" x14ac:dyDescent="0.25">
      <c r="A26" s="903"/>
      <c r="B26" s="888"/>
      <c r="C26" s="401">
        <v>4</v>
      </c>
      <c r="D26" s="173" t="s">
        <v>781</v>
      </c>
      <c r="E26" s="391"/>
      <c r="F26" s="686">
        <f t="shared" si="3"/>
        <v>0</v>
      </c>
      <c r="G26" s="686"/>
      <c r="H26" s="686"/>
      <c r="I26" s="686"/>
      <c r="J26" s="686"/>
      <c r="K26" s="686"/>
      <c r="L26" s="686"/>
      <c r="M26" s="214">
        <v>0</v>
      </c>
      <c r="N26" s="214">
        <v>0</v>
      </c>
      <c r="O26" s="214">
        <v>0</v>
      </c>
      <c r="P26" s="214">
        <v>0</v>
      </c>
    </row>
    <row r="27" spans="1:17" ht="19.5" thickBot="1" x14ac:dyDescent="0.25">
      <c r="A27" s="903"/>
      <c r="B27" s="888"/>
      <c r="C27" s="401">
        <v>5</v>
      </c>
      <c r="D27" s="173" t="s">
        <v>782</v>
      </c>
      <c r="E27" s="391"/>
      <c r="F27" s="686">
        <f t="shared" si="3"/>
        <v>0</v>
      </c>
      <c r="G27" s="686"/>
      <c r="H27" s="686"/>
      <c r="I27" s="686"/>
      <c r="J27" s="686"/>
      <c r="K27" s="686"/>
      <c r="L27" s="686"/>
      <c r="M27" s="214">
        <v>0</v>
      </c>
      <c r="N27" s="214">
        <v>0</v>
      </c>
      <c r="O27" s="214">
        <v>0</v>
      </c>
      <c r="P27" s="214">
        <v>0</v>
      </c>
    </row>
    <row r="28" spans="1:17" ht="19.5" thickBot="1" x14ac:dyDescent="0.25">
      <c r="A28" s="903"/>
      <c r="B28" s="888"/>
      <c r="C28" s="401">
        <v>6</v>
      </c>
      <c r="D28" s="173" t="s">
        <v>783</v>
      </c>
      <c r="E28" s="391"/>
      <c r="F28" s="686">
        <f>((O28*1.73*220*0.9)/1000)+((N28*1.73*220*0.9)/1000)+((M28*1.73*220*0.9)/1000)</f>
        <v>39.734639999999999</v>
      </c>
      <c r="G28" s="686"/>
      <c r="H28" s="686"/>
      <c r="I28" s="686"/>
      <c r="J28" s="686"/>
      <c r="K28" s="686"/>
      <c r="L28" s="686"/>
      <c r="M28" s="214">
        <v>48</v>
      </c>
      <c r="N28" s="214">
        <v>37</v>
      </c>
      <c r="O28" s="214">
        <v>31</v>
      </c>
      <c r="P28" s="214">
        <v>9</v>
      </c>
    </row>
    <row r="29" spans="1:17" ht="19.5" thickBot="1" x14ac:dyDescent="0.25">
      <c r="A29" s="903"/>
      <c r="B29" s="888"/>
      <c r="C29" s="401">
        <v>7</v>
      </c>
      <c r="D29" s="173" t="s">
        <v>94</v>
      </c>
      <c r="E29" s="391"/>
      <c r="F29" s="391"/>
      <c r="G29" s="391"/>
      <c r="H29" s="391"/>
      <c r="I29" s="391"/>
      <c r="J29" s="391"/>
      <c r="K29" s="391"/>
      <c r="L29" s="391"/>
      <c r="M29" s="214"/>
      <c r="N29" s="214"/>
      <c r="O29" s="214"/>
      <c r="P29" s="214"/>
    </row>
    <row r="30" spans="1:17" ht="19.5" thickBot="1" x14ac:dyDescent="0.25">
      <c r="A30" s="903"/>
      <c r="B30" s="888"/>
      <c r="C30" s="401">
        <v>8</v>
      </c>
      <c r="D30" s="173" t="s">
        <v>88</v>
      </c>
      <c r="E30" s="391"/>
      <c r="F30" s="391"/>
      <c r="G30" s="391"/>
      <c r="H30" s="391"/>
      <c r="I30" s="391"/>
      <c r="J30" s="391"/>
      <c r="K30" s="391"/>
      <c r="L30" s="391"/>
      <c r="M30" s="214"/>
      <c r="N30" s="214"/>
      <c r="O30" s="214"/>
      <c r="P30" s="214"/>
    </row>
    <row r="31" spans="1:17" ht="19.5" thickBot="1" x14ac:dyDescent="0.25">
      <c r="A31" s="903"/>
      <c r="B31" s="888"/>
      <c r="C31" s="401"/>
      <c r="D31" s="173"/>
      <c r="E31" s="391"/>
      <c r="F31" s="391"/>
      <c r="G31" s="391"/>
      <c r="H31" s="391"/>
      <c r="I31" s="391"/>
      <c r="J31" s="391"/>
      <c r="K31" s="391"/>
      <c r="L31" s="391"/>
      <c r="M31" s="214"/>
      <c r="N31" s="214"/>
      <c r="O31" s="214"/>
      <c r="P31" s="214"/>
    </row>
    <row r="32" spans="1:17" ht="19.5" thickBot="1" x14ac:dyDescent="0.25">
      <c r="A32" s="903"/>
      <c r="B32" s="888"/>
      <c r="C32" s="401"/>
      <c r="D32" s="173"/>
      <c r="E32" s="391"/>
      <c r="F32" s="391"/>
      <c r="G32" s="391"/>
      <c r="H32" s="391"/>
      <c r="I32" s="391"/>
      <c r="J32" s="391"/>
      <c r="K32" s="391"/>
      <c r="L32" s="391"/>
      <c r="M32" s="214"/>
      <c r="N32" s="214"/>
      <c r="O32" s="214"/>
      <c r="P32" s="214"/>
    </row>
    <row r="33" spans="1:17" ht="19.5" thickBot="1" x14ac:dyDescent="0.25">
      <c r="A33" s="903"/>
      <c r="B33" s="888"/>
      <c r="C33" s="401"/>
      <c r="D33" s="3" t="s">
        <v>1314</v>
      </c>
      <c r="E33" s="393"/>
      <c r="F33" s="393"/>
      <c r="G33" s="393"/>
      <c r="H33" s="393"/>
      <c r="I33" s="393"/>
      <c r="J33" s="393"/>
      <c r="K33" s="393"/>
      <c r="L33" s="393"/>
      <c r="M33" s="70">
        <f>SUM(M23:M30)</f>
        <v>173</v>
      </c>
      <c r="N33" s="70">
        <f>SUM(N23:N30)</f>
        <v>117</v>
      </c>
      <c r="O33" s="70">
        <f>SUM(O23:O30)</f>
        <v>179</v>
      </c>
      <c r="P33" s="70">
        <f>SUM(P23:P30)</f>
        <v>54</v>
      </c>
    </row>
    <row r="34" spans="1:17" ht="19.5" thickBot="1" x14ac:dyDescent="0.25">
      <c r="A34" s="903"/>
      <c r="B34" s="888"/>
      <c r="C34" s="401"/>
      <c r="D34" s="3" t="s">
        <v>1315</v>
      </c>
      <c r="E34" s="393"/>
      <c r="F34" s="393"/>
      <c r="G34" s="393"/>
      <c r="H34" s="393"/>
      <c r="I34" s="393"/>
      <c r="J34" s="393"/>
      <c r="K34" s="393"/>
      <c r="L34" s="393"/>
      <c r="M34" s="135">
        <f t="shared" ref="M34:O34" si="4">(M33*1.73*220*0.9)/1000</f>
        <v>59.259420000000006</v>
      </c>
      <c r="N34" s="135">
        <f t="shared" si="4"/>
        <v>40.077179999999998</v>
      </c>
      <c r="O34" s="135">
        <f t="shared" si="4"/>
        <v>61.314660000000011</v>
      </c>
      <c r="P34" s="136"/>
      <c r="Q34" s="168"/>
    </row>
    <row r="35" spans="1:17" ht="18.75" thickBot="1" x14ac:dyDescent="0.25">
      <c r="A35" s="903"/>
      <c r="B35" s="888"/>
      <c r="C35" s="401"/>
      <c r="D35" s="3" t="s">
        <v>1316</v>
      </c>
      <c r="E35" s="394"/>
      <c r="F35" s="394"/>
      <c r="G35" s="394"/>
      <c r="H35" s="394"/>
      <c r="I35" s="394"/>
      <c r="J35" s="394"/>
      <c r="K35" s="394"/>
      <c r="L35" s="394"/>
      <c r="M35" s="788">
        <f>(M34+N34+O34)</f>
        <v>160.65126000000001</v>
      </c>
      <c r="N35" s="789"/>
      <c r="O35" s="789"/>
      <c r="P35" s="790"/>
    </row>
    <row r="36" spans="1:17" ht="19.5" thickBot="1" x14ac:dyDescent="0.25">
      <c r="A36" s="903"/>
      <c r="B36" s="888"/>
      <c r="C36" s="404"/>
      <c r="D36" s="830"/>
      <c r="E36" s="831"/>
      <c r="F36" s="831"/>
      <c r="G36" s="831"/>
      <c r="H36" s="831"/>
      <c r="I36" s="831"/>
      <c r="J36" s="831"/>
      <c r="K36" s="831"/>
      <c r="L36" s="831"/>
      <c r="M36" s="831"/>
      <c r="N36" s="831"/>
      <c r="O36" s="831"/>
      <c r="P36" s="832"/>
    </row>
    <row r="37" spans="1:17" ht="36.75" thickBot="1" x14ac:dyDescent="0.25">
      <c r="A37" s="903"/>
      <c r="B37" s="888"/>
      <c r="C37" s="387" t="s">
        <v>1436</v>
      </c>
      <c r="D37" s="124" t="s">
        <v>1327</v>
      </c>
      <c r="E37" s="390" t="s">
        <v>1435</v>
      </c>
      <c r="F37" s="499" t="s">
        <v>1511</v>
      </c>
      <c r="G37" s="499" t="s">
        <v>1557</v>
      </c>
      <c r="H37" s="720" t="s">
        <v>1558</v>
      </c>
      <c r="I37" s="499" t="s">
        <v>1559</v>
      </c>
      <c r="J37" s="720" t="s">
        <v>1446</v>
      </c>
      <c r="K37" s="499" t="s">
        <v>1560</v>
      </c>
      <c r="L37" s="499" t="s">
        <v>1561</v>
      </c>
      <c r="M37" s="125" t="str">
        <f>'Данные по ТП'!C173</f>
        <v>ТМ-400/10</v>
      </c>
      <c r="N37" s="126" t="s">
        <v>1352</v>
      </c>
      <c r="O37" s="125" t="s">
        <v>5</v>
      </c>
      <c r="P37" s="127">
        <f>'Данные по ТП'!F173</f>
        <v>57987</v>
      </c>
    </row>
    <row r="38" spans="1:17" ht="19.5" thickBot="1" x14ac:dyDescent="0.25">
      <c r="A38" s="903"/>
      <c r="B38" s="888"/>
      <c r="C38" s="401">
        <v>9</v>
      </c>
      <c r="D38" s="173" t="s">
        <v>784</v>
      </c>
      <c r="E38" s="391"/>
      <c r="F38" s="686">
        <f>((O38*1.73*220*0.9)/1000)+((N38*1.73*220*0.9)/1000)+((M38*1.73*220*0.9)/1000)</f>
        <v>0</v>
      </c>
      <c r="G38" s="822">
        <v>234</v>
      </c>
      <c r="H38" s="822">
        <v>225</v>
      </c>
      <c r="I38" s="822">
        <v>229</v>
      </c>
      <c r="J38" s="822">
        <v>394</v>
      </c>
      <c r="K38" s="822">
        <v>392</v>
      </c>
      <c r="L38" s="822">
        <v>392</v>
      </c>
      <c r="M38" s="214">
        <v>0</v>
      </c>
      <c r="N38" s="214">
        <v>0</v>
      </c>
      <c r="O38" s="214">
        <v>0</v>
      </c>
      <c r="P38" s="214">
        <v>0</v>
      </c>
    </row>
    <row r="39" spans="1:17" ht="19.5" thickBot="1" x14ac:dyDescent="0.25">
      <c r="A39" s="903"/>
      <c r="B39" s="888"/>
      <c r="C39" s="401">
        <v>10</v>
      </c>
      <c r="D39" s="173" t="s">
        <v>851</v>
      </c>
      <c r="E39" s="391"/>
      <c r="F39" s="686">
        <f t="shared" ref="F39:F42" si="5">((O39*1.73*220*0.9)/1000)+((N39*1.73*220*0.9)/1000)+((M39*1.73*220*0.9)/1000)</f>
        <v>0</v>
      </c>
      <c r="G39" s="823"/>
      <c r="H39" s="823"/>
      <c r="I39" s="823"/>
      <c r="J39" s="823"/>
      <c r="K39" s="823"/>
      <c r="L39" s="823"/>
      <c r="M39" s="214"/>
      <c r="N39" s="214"/>
      <c r="O39" s="214"/>
      <c r="P39" s="214"/>
    </row>
    <row r="40" spans="1:17" ht="19.5" thickBot="1" x14ac:dyDescent="0.25">
      <c r="A40" s="903"/>
      <c r="B40" s="888"/>
      <c r="C40" s="401">
        <v>11</v>
      </c>
      <c r="D40" s="173" t="s">
        <v>785</v>
      </c>
      <c r="E40" s="391"/>
      <c r="F40" s="686">
        <f t="shared" si="5"/>
        <v>38.70702</v>
      </c>
      <c r="G40" s="686"/>
      <c r="H40" s="686"/>
      <c r="I40" s="686"/>
      <c r="J40" s="686"/>
      <c r="K40" s="686"/>
      <c r="L40" s="686"/>
      <c r="M40" s="214">
        <v>33</v>
      </c>
      <c r="N40" s="214">
        <v>31</v>
      </c>
      <c r="O40" s="214">
        <v>49</v>
      </c>
      <c r="P40" s="214">
        <v>7</v>
      </c>
    </row>
    <row r="41" spans="1:17" ht="19.5" thickBot="1" x14ac:dyDescent="0.25">
      <c r="A41" s="903"/>
      <c r="B41" s="888"/>
      <c r="C41" s="401">
        <v>12</v>
      </c>
      <c r="D41" s="173" t="s">
        <v>852</v>
      </c>
      <c r="E41" s="391"/>
      <c r="F41" s="686">
        <f t="shared" si="5"/>
        <v>0</v>
      </c>
      <c r="G41" s="686"/>
      <c r="H41" s="686"/>
      <c r="I41" s="686"/>
      <c r="J41" s="686"/>
      <c r="K41" s="686"/>
      <c r="L41" s="686"/>
      <c r="M41" s="214"/>
      <c r="N41" s="214"/>
      <c r="O41" s="214"/>
      <c r="P41" s="214"/>
    </row>
    <row r="42" spans="1:17" ht="19.5" thickBot="1" x14ac:dyDescent="0.25">
      <c r="A42" s="903"/>
      <c r="B42" s="888"/>
      <c r="C42" s="401">
        <v>13</v>
      </c>
      <c r="D42" s="173" t="s">
        <v>786</v>
      </c>
      <c r="E42" s="391"/>
      <c r="F42" s="686">
        <f t="shared" si="5"/>
        <v>0</v>
      </c>
      <c r="G42" s="686"/>
      <c r="H42" s="686"/>
      <c r="I42" s="686"/>
      <c r="J42" s="686"/>
      <c r="K42" s="686"/>
      <c r="L42" s="686"/>
      <c r="M42" s="214"/>
      <c r="N42" s="214"/>
      <c r="O42" s="214"/>
      <c r="P42" s="214"/>
    </row>
    <row r="43" spans="1:17" ht="19.5" thickBot="1" x14ac:dyDescent="0.25">
      <c r="A43" s="903"/>
      <c r="B43" s="888"/>
      <c r="C43" s="401">
        <v>14</v>
      </c>
      <c r="D43" s="173" t="s">
        <v>853</v>
      </c>
      <c r="E43" s="391"/>
      <c r="F43" s="686">
        <f>((O43*1.73*220*0.9)/1000)+((N43*1.73*220*0.9)/1000)+((M43*1.73*220*0.9)/1000)</f>
        <v>0</v>
      </c>
      <c r="G43" s="686"/>
      <c r="H43" s="686"/>
      <c r="I43" s="686"/>
      <c r="J43" s="686"/>
      <c r="K43" s="686"/>
      <c r="L43" s="686"/>
      <c r="M43" s="214"/>
      <c r="N43" s="214"/>
      <c r="O43" s="214"/>
      <c r="P43" s="214"/>
    </row>
    <row r="44" spans="1:17" ht="19.5" thickBot="1" x14ac:dyDescent="0.25">
      <c r="A44" s="903"/>
      <c r="B44" s="888"/>
      <c r="C44" s="401">
        <v>15</v>
      </c>
      <c r="D44" s="173" t="s">
        <v>787</v>
      </c>
      <c r="E44" s="391"/>
      <c r="F44" s="686">
        <f t="shared" ref="F44:F45" si="6">((O44*1.73*220*0.9)/1000)+((N44*1.73*220*0.9)/1000)+((M44*1.73*220*0.9)/1000)</f>
        <v>28.088280000000001</v>
      </c>
      <c r="G44" s="686"/>
      <c r="H44" s="686"/>
      <c r="I44" s="686"/>
      <c r="J44" s="686"/>
      <c r="K44" s="686"/>
      <c r="L44" s="686"/>
      <c r="M44" s="214">
        <v>15</v>
      </c>
      <c r="N44" s="214">
        <v>18</v>
      </c>
      <c r="O44" s="214">
        <v>49</v>
      </c>
      <c r="P44" s="214">
        <v>27</v>
      </c>
    </row>
    <row r="45" spans="1:17" ht="19.5" thickBot="1" x14ac:dyDescent="0.25">
      <c r="A45" s="903"/>
      <c r="B45" s="888"/>
      <c r="C45" s="401">
        <v>16</v>
      </c>
      <c r="D45" s="173" t="s">
        <v>788</v>
      </c>
      <c r="E45" s="391"/>
      <c r="F45" s="686">
        <f t="shared" si="6"/>
        <v>0</v>
      </c>
      <c r="G45" s="686"/>
      <c r="H45" s="686"/>
      <c r="I45" s="686"/>
      <c r="J45" s="686"/>
      <c r="K45" s="686"/>
      <c r="L45" s="686"/>
      <c r="M45" s="214">
        <v>0</v>
      </c>
      <c r="N45" s="214">
        <v>0</v>
      </c>
      <c r="O45" s="214">
        <v>0</v>
      </c>
      <c r="P45" s="214">
        <v>0</v>
      </c>
    </row>
    <row r="46" spans="1:17" ht="19.5" thickBot="1" x14ac:dyDescent="0.25">
      <c r="A46" s="903"/>
      <c r="B46" s="888"/>
      <c r="C46" s="401"/>
      <c r="D46" s="173"/>
      <c r="E46" s="391"/>
      <c r="F46" s="391"/>
      <c r="G46" s="391"/>
      <c r="H46" s="391"/>
      <c r="I46" s="391"/>
      <c r="J46" s="391"/>
      <c r="K46" s="391"/>
      <c r="L46" s="391"/>
      <c r="M46" s="361"/>
      <c r="N46" s="361"/>
      <c r="O46" s="361"/>
      <c r="P46" s="361"/>
    </row>
    <row r="47" spans="1:17" ht="19.5" thickBot="1" x14ac:dyDescent="0.25">
      <c r="A47" s="903"/>
      <c r="B47" s="888"/>
      <c r="C47" s="401"/>
      <c r="D47" s="173"/>
      <c r="E47" s="391"/>
      <c r="F47" s="391"/>
      <c r="G47" s="391"/>
      <c r="H47" s="391"/>
      <c r="I47" s="391"/>
      <c r="J47" s="391"/>
      <c r="K47" s="391"/>
      <c r="L47" s="391"/>
      <c r="M47" s="361"/>
      <c r="N47" s="361"/>
      <c r="O47" s="361"/>
      <c r="P47" s="361"/>
    </row>
    <row r="48" spans="1:17" ht="19.5" thickBot="1" x14ac:dyDescent="0.25">
      <c r="A48" s="903"/>
      <c r="B48" s="888"/>
      <c r="C48" s="401"/>
      <c r="D48" s="3" t="s">
        <v>1313</v>
      </c>
      <c r="E48" s="393"/>
      <c r="F48" s="393"/>
      <c r="G48" s="393"/>
      <c r="H48" s="393"/>
      <c r="I48" s="393"/>
      <c r="J48" s="393"/>
      <c r="K48" s="393"/>
      <c r="L48" s="393"/>
      <c r="M48" s="70">
        <f>SUM(M38:M45)</f>
        <v>48</v>
      </c>
      <c r="N48" s="70">
        <f>SUM(N38:N45)</f>
        <v>49</v>
      </c>
      <c r="O48" s="70">
        <f>SUM(O38:O45)</f>
        <v>98</v>
      </c>
      <c r="P48" s="70">
        <f>SUM(P38:P45)</f>
        <v>34</v>
      </c>
    </row>
    <row r="49" spans="1:17" ht="19.5" thickBot="1" x14ac:dyDescent="0.25">
      <c r="A49" s="903"/>
      <c r="B49" s="888"/>
      <c r="C49" s="401"/>
      <c r="D49" s="3" t="s">
        <v>1315</v>
      </c>
      <c r="E49" s="393"/>
      <c r="F49" s="393"/>
      <c r="G49" s="393"/>
      <c r="H49" s="393"/>
      <c r="I49" s="393"/>
      <c r="J49" s="393"/>
      <c r="K49" s="393"/>
      <c r="L49" s="393"/>
      <c r="M49" s="135">
        <f t="shared" ref="M49:O49" si="7">(M48*1.73*220*0.9)/1000</f>
        <v>16.44192</v>
      </c>
      <c r="N49" s="135">
        <f t="shared" si="7"/>
        <v>16.784459999999999</v>
      </c>
      <c r="O49" s="135">
        <f t="shared" si="7"/>
        <v>33.568919999999999</v>
      </c>
      <c r="P49" s="136"/>
      <c r="Q49" s="168"/>
    </row>
    <row r="50" spans="1:17" ht="18.75" thickBot="1" x14ac:dyDescent="0.25">
      <c r="A50" s="903"/>
      <c r="B50" s="888"/>
      <c r="C50" s="401"/>
      <c r="D50" s="3" t="s">
        <v>1317</v>
      </c>
      <c r="E50" s="394"/>
      <c r="F50" s="394"/>
      <c r="G50" s="394"/>
      <c r="H50" s="394"/>
      <c r="I50" s="394"/>
      <c r="J50" s="394"/>
      <c r="K50" s="394"/>
      <c r="L50" s="394"/>
      <c r="M50" s="788">
        <f>(M49+N49+O49)</f>
        <v>66.795299999999997</v>
      </c>
      <c r="N50" s="789"/>
      <c r="O50" s="789"/>
      <c r="P50" s="790"/>
    </row>
    <row r="51" spans="1:17" ht="19.5" thickBot="1" x14ac:dyDescent="0.25">
      <c r="A51" s="903"/>
      <c r="B51" s="888"/>
      <c r="C51" s="404"/>
      <c r="D51" s="830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2"/>
    </row>
    <row r="52" spans="1:17" ht="19.5" thickBot="1" x14ac:dyDescent="0.25">
      <c r="A52" s="904"/>
      <c r="B52" s="889"/>
      <c r="C52" s="438"/>
      <c r="D52" s="37" t="s">
        <v>59</v>
      </c>
      <c r="E52" s="407"/>
      <c r="F52" s="407"/>
      <c r="G52" s="407"/>
      <c r="H52" s="407"/>
      <c r="I52" s="407"/>
      <c r="J52" s="407"/>
      <c r="K52" s="407"/>
      <c r="L52" s="407"/>
      <c r="M52" s="67">
        <f>M48+M33</f>
        <v>221</v>
      </c>
      <c r="N52" s="67">
        <f>N48+N33</f>
        <v>166</v>
      </c>
      <c r="O52" s="67">
        <f>O48+O33</f>
        <v>277</v>
      </c>
      <c r="P52" s="67">
        <f>P48+P33</f>
        <v>88</v>
      </c>
    </row>
    <row r="53" spans="1:17" ht="46.5" customHeight="1" thickBot="1" x14ac:dyDescent="0.25">
      <c r="A53" s="637"/>
      <c r="B53" s="637"/>
      <c r="C53" s="637"/>
      <c r="D53" s="629" t="str">
        <f>HYPERLINK("#Оглавление!h14","&lt;&lt;&lt;&lt;&lt;")</f>
        <v>&lt;&lt;&lt;&lt;&lt;</v>
      </c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</row>
    <row r="54" spans="1:17" ht="36.75" thickBot="1" x14ac:dyDescent="0.25">
      <c r="A54" s="282" t="s">
        <v>1686</v>
      </c>
      <c r="B54" s="74"/>
      <c r="C54" s="387" t="s">
        <v>1436</v>
      </c>
      <c r="D54" s="124" t="s">
        <v>1351</v>
      </c>
      <c r="E54" s="390" t="s">
        <v>1435</v>
      </c>
      <c r="F54" s="499" t="s">
        <v>1511</v>
      </c>
      <c r="G54" s="499" t="s">
        <v>1557</v>
      </c>
      <c r="H54" s="720" t="s">
        <v>1558</v>
      </c>
      <c r="I54" s="499" t="s">
        <v>1559</v>
      </c>
      <c r="J54" s="720" t="s">
        <v>1446</v>
      </c>
      <c r="K54" s="499" t="s">
        <v>1560</v>
      </c>
      <c r="L54" s="499" t="s">
        <v>1561</v>
      </c>
      <c r="M54" s="125" t="str">
        <f>'Данные по ТП'!C174</f>
        <v>ТМ-630/10</v>
      </c>
      <c r="N54" s="126" t="s">
        <v>1352</v>
      </c>
      <c r="O54" s="125" t="s">
        <v>5</v>
      </c>
      <c r="P54" s="127">
        <f>'Данные по ТП'!F174</f>
        <v>1712</v>
      </c>
    </row>
    <row r="55" spans="1:17" ht="18" customHeight="1" thickBot="1" x14ac:dyDescent="0.25">
      <c r="A55" s="902" t="s">
        <v>1572</v>
      </c>
      <c r="B55" s="887" t="s">
        <v>854</v>
      </c>
      <c r="C55" s="401">
        <v>1</v>
      </c>
      <c r="D55" s="179" t="s">
        <v>655</v>
      </c>
      <c r="E55" s="395"/>
      <c r="F55" s="686">
        <f>((O55*1.73*220*0.9)/1000)+((N55*1.73*220*0.9)/1000)+((M55*1.73*220*0.9)/1000)</f>
        <v>0</v>
      </c>
      <c r="G55" s="822"/>
      <c r="H55" s="822"/>
      <c r="I55" s="822"/>
      <c r="J55" s="822"/>
      <c r="K55" s="822"/>
      <c r="L55" s="822"/>
      <c r="M55" s="242"/>
      <c r="N55" s="214"/>
      <c r="O55" s="214"/>
      <c r="P55" s="214"/>
    </row>
    <row r="56" spans="1:17" ht="19.5" thickBot="1" x14ac:dyDescent="0.25">
      <c r="A56" s="903"/>
      <c r="B56" s="888"/>
      <c r="C56" s="401">
        <v>2</v>
      </c>
      <c r="D56" s="179" t="s">
        <v>855</v>
      </c>
      <c r="E56" s="395"/>
      <c r="F56" s="686">
        <f t="shared" ref="F56:F59" si="8">((O56*1.73*220*0.9)/1000)+((N56*1.73*220*0.9)/1000)+((M56*1.73*220*0.9)/1000)</f>
        <v>0</v>
      </c>
      <c r="G56" s="823"/>
      <c r="H56" s="823"/>
      <c r="I56" s="823"/>
      <c r="J56" s="823"/>
      <c r="K56" s="823"/>
      <c r="L56" s="823"/>
      <c r="M56" s="242"/>
      <c r="N56" s="214"/>
      <c r="O56" s="214"/>
      <c r="P56" s="214"/>
    </row>
    <row r="57" spans="1:17" ht="19.5" thickBot="1" x14ac:dyDescent="0.25">
      <c r="A57" s="903"/>
      <c r="B57" s="888"/>
      <c r="C57" s="401">
        <v>3</v>
      </c>
      <c r="D57" s="179" t="s">
        <v>90</v>
      </c>
      <c r="E57" s="395"/>
      <c r="F57" s="686">
        <f t="shared" si="8"/>
        <v>0</v>
      </c>
      <c r="G57" s="686"/>
      <c r="H57" s="686"/>
      <c r="I57" s="686"/>
      <c r="J57" s="686"/>
      <c r="K57" s="686"/>
      <c r="L57" s="686"/>
      <c r="M57" s="242"/>
      <c r="N57" s="214"/>
      <c r="O57" s="214"/>
      <c r="P57" s="214"/>
    </row>
    <row r="58" spans="1:17" ht="19.5" customHeight="1" thickBot="1" x14ac:dyDescent="0.25">
      <c r="A58" s="903"/>
      <c r="B58" s="888"/>
      <c r="C58" s="401">
        <v>4</v>
      </c>
      <c r="D58" s="173" t="s">
        <v>789</v>
      </c>
      <c r="E58" s="391"/>
      <c r="F58" s="686">
        <f t="shared" si="8"/>
        <v>0</v>
      </c>
      <c r="G58" s="686"/>
      <c r="H58" s="686"/>
      <c r="I58" s="686"/>
      <c r="J58" s="686"/>
      <c r="K58" s="686"/>
      <c r="L58" s="686"/>
      <c r="M58" s="214">
        <v>0</v>
      </c>
      <c r="N58" s="214">
        <v>0</v>
      </c>
      <c r="O58" s="287">
        <v>0</v>
      </c>
      <c r="P58" s="214">
        <v>0</v>
      </c>
    </row>
    <row r="59" spans="1:17" ht="19.5" thickBot="1" x14ac:dyDescent="0.25">
      <c r="A59" s="903"/>
      <c r="B59" s="888"/>
      <c r="C59" s="401">
        <v>6</v>
      </c>
      <c r="D59" s="173" t="s">
        <v>790</v>
      </c>
      <c r="E59" s="391"/>
      <c r="F59" s="686">
        <f t="shared" si="8"/>
        <v>0</v>
      </c>
      <c r="G59" s="686"/>
      <c r="H59" s="686"/>
      <c r="I59" s="686"/>
      <c r="J59" s="686"/>
      <c r="K59" s="686"/>
      <c r="L59" s="686"/>
      <c r="M59" s="214">
        <v>0</v>
      </c>
      <c r="N59" s="214">
        <v>0</v>
      </c>
      <c r="O59" s="214">
        <v>0</v>
      </c>
      <c r="P59" s="214">
        <v>0</v>
      </c>
    </row>
    <row r="60" spans="1:17" ht="19.5" thickBot="1" x14ac:dyDescent="0.25">
      <c r="A60" s="903"/>
      <c r="B60" s="888"/>
      <c r="C60" s="401">
        <v>8</v>
      </c>
      <c r="D60" s="173" t="s">
        <v>791</v>
      </c>
      <c r="E60" s="391"/>
      <c r="F60" s="686">
        <f>((O60*1.73*220*0.9)/1000)+((N60*1.73*220*0.9)/1000)+((M60*1.73*220*0.9)/1000)</f>
        <v>0</v>
      </c>
      <c r="G60" s="686"/>
      <c r="H60" s="686"/>
      <c r="I60" s="686"/>
      <c r="J60" s="686"/>
      <c r="K60" s="686"/>
      <c r="L60" s="686"/>
      <c r="M60" s="214">
        <v>0</v>
      </c>
      <c r="N60" s="214">
        <v>0</v>
      </c>
      <c r="O60" s="214">
        <v>0</v>
      </c>
      <c r="P60" s="214">
        <v>0</v>
      </c>
    </row>
    <row r="61" spans="1:17" ht="19.5" thickBot="1" x14ac:dyDescent="0.25">
      <c r="A61" s="903"/>
      <c r="B61" s="888"/>
      <c r="C61" s="401" t="s">
        <v>1445</v>
      </c>
      <c r="D61" s="173" t="s">
        <v>1089</v>
      </c>
      <c r="E61" s="391"/>
      <c r="F61" s="686">
        <f t="shared" ref="F61" si="9">((O61*1.73*220*0.9)/1000)+((N61*1.73*220*0.9)/1000)+((M61*1.73*220*0.9)/1000)</f>
        <v>69.193079999999995</v>
      </c>
      <c r="G61" s="686"/>
      <c r="H61" s="686"/>
      <c r="I61" s="686"/>
      <c r="J61" s="686"/>
      <c r="K61" s="686"/>
      <c r="L61" s="686"/>
      <c r="M61" s="214">
        <v>56</v>
      </c>
      <c r="N61" s="214">
        <v>70</v>
      </c>
      <c r="O61" s="214">
        <v>76</v>
      </c>
      <c r="P61" s="214">
        <v>26</v>
      </c>
    </row>
    <row r="62" spans="1:17" ht="19.5" thickBot="1" x14ac:dyDescent="0.25">
      <c r="A62" s="903"/>
      <c r="B62" s="888"/>
      <c r="C62" s="401"/>
      <c r="D62" s="173"/>
      <c r="E62" s="391"/>
      <c r="F62" s="391"/>
      <c r="G62" s="391"/>
      <c r="H62" s="391"/>
      <c r="I62" s="391"/>
      <c r="J62" s="391"/>
      <c r="K62" s="391"/>
      <c r="L62" s="391"/>
      <c r="M62" s="214"/>
      <c r="N62" s="214"/>
      <c r="O62" s="214"/>
      <c r="P62" s="214"/>
    </row>
    <row r="63" spans="1:17" ht="19.5" thickBot="1" x14ac:dyDescent="0.25">
      <c r="A63" s="903"/>
      <c r="B63" s="888"/>
      <c r="C63" s="401"/>
      <c r="D63" s="173"/>
      <c r="E63" s="391"/>
      <c r="F63" s="391"/>
      <c r="G63" s="391"/>
      <c r="H63" s="391"/>
      <c r="I63" s="391"/>
      <c r="J63" s="391"/>
      <c r="K63" s="391"/>
      <c r="L63" s="391"/>
      <c r="M63" s="214"/>
      <c r="N63" s="214"/>
      <c r="O63" s="214"/>
      <c r="P63" s="214"/>
    </row>
    <row r="64" spans="1:17" ht="19.5" thickBot="1" x14ac:dyDescent="0.25">
      <c r="A64" s="903"/>
      <c r="B64" s="888"/>
      <c r="C64" s="401"/>
      <c r="D64" s="3" t="s">
        <v>1314</v>
      </c>
      <c r="E64" s="393"/>
      <c r="F64" s="393"/>
      <c r="G64" s="393"/>
      <c r="H64" s="393"/>
      <c r="I64" s="393"/>
      <c r="J64" s="393"/>
      <c r="K64" s="393"/>
      <c r="L64" s="393"/>
      <c r="M64" s="70">
        <f>SUM(M58:M61)</f>
        <v>56</v>
      </c>
      <c r="N64" s="70">
        <f>SUM(N58:N61)</f>
        <v>70</v>
      </c>
      <c r="O64" s="70">
        <f>SUM(O58:O61)</f>
        <v>76</v>
      </c>
      <c r="P64" s="70">
        <f>SUM(P58:P61)</f>
        <v>26</v>
      </c>
    </row>
    <row r="65" spans="1:17" ht="19.5" thickBot="1" x14ac:dyDescent="0.25">
      <c r="A65" s="903"/>
      <c r="B65" s="888"/>
      <c r="C65" s="401"/>
      <c r="D65" s="3" t="s">
        <v>1315</v>
      </c>
      <c r="E65" s="393"/>
      <c r="F65" s="393"/>
      <c r="G65" s="393"/>
      <c r="H65" s="393"/>
      <c r="I65" s="393"/>
      <c r="J65" s="393"/>
      <c r="K65" s="393"/>
      <c r="L65" s="393"/>
      <c r="M65" s="135">
        <f t="shared" ref="M65:O65" si="10">(M64*1.73*220*0.9)/1000</f>
        <v>19.182239999999997</v>
      </c>
      <c r="N65" s="135">
        <f t="shared" si="10"/>
        <v>23.977799999999998</v>
      </c>
      <c r="O65" s="135">
        <f t="shared" si="10"/>
        <v>26.03304</v>
      </c>
      <c r="P65" s="136"/>
      <c r="Q65" s="168"/>
    </row>
    <row r="66" spans="1:17" ht="18.75" thickBot="1" x14ac:dyDescent="0.25">
      <c r="A66" s="903"/>
      <c r="B66" s="888"/>
      <c r="C66" s="401"/>
      <c r="D66" s="3" t="s">
        <v>1316</v>
      </c>
      <c r="E66" s="394"/>
      <c r="F66" s="394"/>
      <c r="G66" s="394"/>
      <c r="H66" s="394"/>
      <c r="I66" s="394"/>
      <c r="J66" s="394"/>
      <c r="K66" s="394"/>
      <c r="L66" s="394"/>
      <c r="M66" s="788">
        <f>(M65+N65+O65)</f>
        <v>69.193079999999995</v>
      </c>
      <c r="N66" s="789"/>
      <c r="O66" s="789"/>
      <c r="P66" s="790"/>
      <c r="Q66" s="168"/>
    </row>
    <row r="67" spans="1:17" ht="19.5" thickBot="1" x14ac:dyDescent="0.25">
      <c r="A67" s="903"/>
      <c r="B67" s="888"/>
      <c r="C67" s="404"/>
      <c r="D67" s="830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2"/>
      <c r="Q67" s="168"/>
    </row>
    <row r="68" spans="1:17" ht="36.75" thickBot="1" x14ac:dyDescent="0.25">
      <c r="A68" s="903"/>
      <c r="B68" s="888"/>
      <c r="C68" s="387" t="s">
        <v>1436</v>
      </c>
      <c r="D68" s="124" t="s">
        <v>1327</v>
      </c>
      <c r="E68" s="390" t="s">
        <v>1435</v>
      </c>
      <c r="F68" s="499" t="s">
        <v>1511</v>
      </c>
      <c r="G68" s="499" t="s">
        <v>1557</v>
      </c>
      <c r="H68" s="720" t="s">
        <v>1558</v>
      </c>
      <c r="I68" s="499" t="s">
        <v>1559</v>
      </c>
      <c r="J68" s="720" t="s">
        <v>1446</v>
      </c>
      <c r="K68" s="499" t="s">
        <v>1560</v>
      </c>
      <c r="L68" s="499" t="s">
        <v>1561</v>
      </c>
      <c r="M68" s="125" t="str">
        <f>'Данные по ТП'!C175</f>
        <v>ТМ-630/10</v>
      </c>
      <c r="N68" s="126" t="s">
        <v>1352</v>
      </c>
      <c r="O68" s="125" t="s">
        <v>5</v>
      </c>
      <c r="P68" s="127">
        <f>'Данные по ТП'!F175</f>
        <v>1715</v>
      </c>
      <c r="Q68" s="168"/>
    </row>
    <row r="69" spans="1:17" ht="19.5" thickBot="1" x14ac:dyDescent="0.25">
      <c r="A69" s="903"/>
      <c r="B69" s="888"/>
      <c r="C69" s="401">
        <v>9</v>
      </c>
      <c r="D69" s="207" t="s">
        <v>24</v>
      </c>
      <c r="E69" s="431"/>
      <c r="F69" s="686">
        <f>((O69*1.73*220*0.9)/1000)+((N69*1.73*220*0.9)/1000)+((M69*1.73*220*0.9)/1000)</f>
        <v>0</v>
      </c>
      <c r="G69" s="822">
        <v>232</v>
      </c>
      <c r="H69" s="822">
        <v>223</v>
      </c>
      <c r="I69" s="822">
        <v>229</v>
      </c>
      <c r="J69" s="822">
        <v>394</v>
      </c>
      <c r="K69" s="822">
        <v>394</v>
      </c>
      <c r="L69" s="822">
        <v>395</v>
      </c>
      <c r="M69" s="242"/>
      <c r="N69" s="242"/>
      <c r="O69" s="242"/>
      <c r="P69" s="242"/>
    </row>
    <row r="70" spans="1:17" ht="19.5" thickBot="1" x14ac:dyDescent="0.25">
      <c r="A70" s="903"/>
      <c r="B70" s="888"/>
      <c r="C70" s="401">
        <v>10</v>
      </c>
      <c r="D70" s="173" t="s">
        <v>792</v>
      </c>
      <c r="E70" s="391"/>
      <c r="F70" s="686">
        <f t="shared" ref="F70:F73" si="11">((O70*1.73*220*0.9)/1000)+((N70*1.73*220*0.9)/1000)+((M70*1.73*220*0.9)/1000)</f>
        <v>40.762260000000005</v>
      </c>
      <c r="G70" s="823"/>
      <c r="H70" s="823"/>
      <c r="I70" s="823"/>
      <c r="J70" s="823"/>
      <c r="K70" s="823"/>
      <c r="L70" s="823"/>
      <c r="M70" s="214">
        <v>33</v>
      </c>
      <c r="N70" s="214">
        <v>32</v>
      </c>
      <c r="O70" s="214">
        <v>54</v>
      </c>
      <c r="P70" s="214">
        <v>9</v>
      </c>
    </row>
    <row r="71" spans="1:17" ht="19.5" thickBot="1" x14ac:dyDescent="0.25">
      <c r="A71" s="903"/>
      <c r="B71" s="888"/>
      <c r="C71" s="401">
        <v>11</v>
      </c>
      <c r="D71" s="173" t="s">
        <v>96</v>
      </c>
      <c r="E71" s="391"/>
      <c r="F71" s="686">
        <f t="shared" si="11"/>
        <v>0</v>
      </c>
      <c r="G71" s="686"/>
      <c r="H71" s="686"/>
      <c r="I71" s="686"/>
      <c r="J71" s="686"/>
      <c r="K71" s="686"/>
      <c r="L71" s="686"/>
      <c r="M71" s="214"/>
      <c r="N71" s="214"/>
      <c r="O71" s="214"/>
      <c r="P71" s="214"/>
    </row>
    <row r="72" spans="1:17" ht="19.5" thickBot="1" x14ac:dyDescent="0.25">
      <c r="A72" s="903"/>
      <c r="B72" s="888"/>
      <c r="C72" s="401">
        <v>12</v>
      </c>
      <c r="D72" s="173" t="s">
        <v>793</v>
      </c>
      <c r="E72" s="391"/>
      <c r="F72" s="686">
        <f t="shared" si="11"/>
        <v>40.419720000000005</v>
      </c>
      <c r="G72" s="686"/>
      <c r="H72" s="686"/>
      <c r="I72" s="686"/>
      <c r="J72" s="686"/>
      <c r="K72" s="686"/>
      <c r="L72" s="686"/>
      <c r="M72" s="214">
        <v>20</v>
      </c>
      <c r="N72" s="214">
        <v>60</v>
      </c>
      <c r="O72" s="214">
        <v>38</v>
      </c>
      <c r="P72" s="214">
        <v>23</v>
      </c>
    </row>
    <row r="73" spans="1:17" ht="19.5" thickBot="1" x14ac:dyDescent="0.25">
      <c r="A73" s="903"/>
      <c r="B73" s="888"/>
      <c r="C73" s="401">
        <v>13</v>
      </c>
      <c r="D73" s="173" t="s">
        <v>98</v>
      </c>
      <c r="E73" s="391"/>
      <c r="F73" s="686">
        <f t="shared" si="11"/>
        <v>0</v>
      </c>
      <c r="G73" s="686"/>
      <c r="H73" s="686"/>
      <c r="I73" s="686"/>
      <c r="J73" s="686"/>
      <c r="K73" s="686"/>
      <c r="L73" s="686"/>
      <c r="M73" s="214"/>
      <c r="N73" s="214"/>
      <c r="O73" s="214"/>
      <c r="P73" s="214"/>
    </row>
    <row r="74" spans="1:17" ht="19.5" thickBot="1" x14ac:dyDescent="0.25">
      <c r="A74" s="903"/>
      <c r="B74" s="888"/>
      <c r="C74" s="401">
        <v>14</v>
      </c>
      <c r="D74" s="173" t="s">
        <v>794</v>
      </c>
      <c r="E74" s="391"/>
      <c r="F74" s="686">
        <f>((O74*1.73*220*0.9)/1000)+((N74*1.73*220*0.9)/1000)+((M74*1.73*220*0.9)/1000)</f>
        <v>16.44192</v>
      </c>
      <c r="G74" s="686"/>
      <c r="H74" s="686"/>
      <c r="I74" s="686"/>
      <c r="J74" s="686"/>
      <c r="K74" s="686"/>
      <c r="L74" s="686"/>
      <c r="M74" s="214">
        <v>23</v>
      </c>
      <c r="N74" s="214">
        <v>11</v>
      </c>
      <c r="O74" s="214">
        <v>14</v>
      </c>
      <c r="P74" s="214">
        <v>12</v>
      </c>
    </row>
    <row r="75" spans="1:17" ht="19.5" thickBot="1" x14ac:dyDescent="0.25">
      <c r="A75" s="903"/>
      <c r="B75" s="888"/>
      <c r="C75" s="401" t="s">
        <v>1444</v>
      </c>
      <c r="D75" s="173" t="s">
        <v>1089</v>
      </c>
      <c r="E75" s="391"/>
      <c r="F75" s="686">
        <f t="shared" ref="F75" si="12">((O75*1.73*220*0.9)/1000)+((N75*1.73*220*0.9)/1000)+((M75*1.73*220*0.9)/1000)</f>
        <v>15.756839999999997</v>
      </c>
      <c r="G75" s="686"/>
      <c r="H75" s="686"/>
      <c r="I75" s="686"/>
      <c r="J75" s="686"/>
      <c r="K75" s="686"/>
      <c r="L75" s="686"/>
      <c r="M75" s="214">
        <v>14</v>
      </c>
      <c r="N75" s="214">
        <v>18</v>
      </c>
      <c r="O75" s="214">
        <v>14</v>
      </c>
      <c r="P75" s="214">
        <v>4</v>
      </c>
    </row>
    <row r="76" spans="1:17" ht="19.5" thickBot="1" x14ac:dyDescent="0.25">
      <c r="A76" s="903"/>
      <c r="B76" s="888"/>
      <c r="C76" s="401"/>
      <c r="D76" s="173"/>
      <c r="E76" s="391"/>
      <c r="F76" s="391"/>
      <c r="G76" s="391"/>
      <c r="H76" s="391"/>
      <c r="I76" s="391"/>
      <c r="J76" s="391"/>
      <c r="K76" s="391"/>
      <c r="L76" s="391"/>
      <c r="M76" s="361"/>
      <c r="N76" s="361"/>
      <c r="O76" s="361"/>
      <c r="P76" s="361"/>
    </row>
    <row r="77" spans="1:17" ht="19.5" thickBot="1" x14ac:dyDescent="0.25">
      <c r="A77" s="903"/>
      <c r="B77" s="888"/>
      <c r="C77" s="401"/>
      <c r="D77" s="173"/>
      <c r="E77" s="391"/>
      <c r="F77" s="391"/>
      <c r="G77" s="391"/>
      <c r="H77" s="391"/>
      <c r="I77" s="391"/>
      <c r="J77" s="391"/>
      <c r="K77" s="391"/>
      <c r="L77" s="391"/>
      <c r="M77" s="361"/>
      <c r="N77" s="361"/>
      <c r="O77" s="361"/>
      <c r="P77" s="361"/>
    </row>
    <row r="78" spans="1:17" ht="19.5" thickBot="1" x14ac:dyDescent="0.25">
      <c r="A78" s="903"/>
      <c r="B78" s="888"/>
      <c r="C78" s="401"/>
      <c r="D78" s="3" t="s">
        <v>1313</v>
      </c>
      <c r="E78" s="393"/>
      <c r="F78" s="393"/>
      <c r="G78" s="393"/>
      <c r="H78" s="393"/>
      <c r="I78" s="393"/>
      <c r="J78" s="393"/>
      <c r="K78" s="393"/>
      <c r="L78" s="393"/>
      <c r="M78" s="70">
        <f>SUM(M70:M75)</f>
        <v>90</v>
      </c>
      <c r="N78" s="70">
        <f>SUM(N70:N75)</f>
        <v>121</v>
      </c>
      <c r="O78" s="70">
        <f>SUM(O70:O75)</f>
        <v>120</v>
      </c>
      <c r="P78" s="70">
        <f>SUM(P70:P75)</f>
        <v>48</v>
      </c>
    </row>
    <row r="79" spans="1:17" ht="19.5" thickBot="1" x14ac:dyDescent="0.25">
      <c r="A79" s="903"/>
      <c r="B79" s="888"/>
      <c r="C79" s="401"/>
      <c r="D79" s="3" t="s">
        <v>1315</v>
      </c>
      <c r="E79" s="393"/>
      <c r="F79" s="393"/>
      <c r="G79" s="393"/>
      <c r="H79" s="393"/>
      <c r="I79" s="393"/>
      <c r="J79" s="393"/>
      <c r="K79" s="393"/>
      <c r="L79" s="393"/>
      <c r="M79" s="135">
        <f t="shared" ref="M79:O79" si="13">(M78*1.73*220*0.9)/1000</f>
        <v>30.828600000000002</v>
      </c>
      <c r="N79" s="135">
        <f t="shared" si="13"/>
        <v>41.447339999999997</v>
      </c>
      <c r="O79" s="135">
        <f t="shared" si="13"/>
        <v>41.104800000000004</v>
      </c>
      <c r="P79" s="136"/>
      <c r="Q79" s="168"/>
    </row>
    <row r="80" spans="1:17" ht="18.75" thickBot="1" x14ac:dyDescent="0.25">
      <c r="A80" s="903"/>
      <c r="B80" s="888"/>
      <c r="C80" s="401"/>
      <c r="D80" s="3" t="s">
        <v>1317</v>
      </c>
      <c r="E80" s="394"/>
      <c r="F80" s="394"/>
      <c r="G80" s="394"/>
      <c r="H80" s="394"/>
      <c r="I80" s="394"/>
      <c r="J80" s="394"/>
      <c r="K80" s="394"/>
      <c r="L80" s="394"/>
      <c r="M80" s="788">
        <f>(M79+N79+O79)</f>
        <v>113.38074</v>
      </c>
      <c r="N80" s="789"/>
      <c r="O80" s="789"/>
      <c r="P80" s="790"/>
    </row>
    <row r="81" spans="1:17" ht="19.5" thickBot="1" x14ac:dyDescent="0.25">
      <c r="A81" s="904"/>
      <c r="B81" s="889"/>
      <c r="C81" s="438"/>
      <c r="D81" s="37" t="s">
        <v>59</v>
      </c>
      <c r="E81" s="407"/>
      <c r="F81" s="407"/>
      <c r="G81" s="407"/>
      <c r="H81" s="407"/>
      <c r="I81" s="407"/>
      <c r="J81" s="407"/>
      <c r="K81" s="407"/>
      <c r="L81" s="407"/>
      <c r="M81" s="67">
        <f>M78+M64</f>
        <v>146</v>
      </c>
      <c r="N81" s="67">
        <f>N78+N64</f>
        <v>191</v>
      </c>
      <c r="O81" s="67">
        <f>O78+O64</f>
        <v>196</v>
      </c>
      <c r="P81" s="67">
        <f>P78+P64</f>
        <v>74</v>
      </c>
    </row>
    <row r="82" spans="1:17" ht="33.75" customHeight="1" thickBot="1" x14ac:dyDescent="0.25">
      <c r="A82" s="637"/>
      <c r="B82" s="637"/>
      <c r="C82" s="637"/>
      <c r="D82" s="629" t="str">
        <f>HYPERLINK("#Оглавление!h14","&lt;&lt;&lt;&lt;&lt;")</f>
        <v>&lt;&lt;&lt;&lt;&lt;</v>
      </c>
      <c r="E82" s="637"/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</row>
    <row r="83" spans="1:17" ht="36.75" thickBot="1" x14ac:dyDescent="0.25">
      <c r="A83" s="190" t="s">
        <v>1666</v>
      </c>
      <c r="B83" s="74"/>
      <c r="C83" s="387" t="s">
        <v>1436</v>
      </c>
      <c r="D83" s="124" t="s">
        <v>1351</v>
      </c>
      <c r="E83" s="390" t="s">
        <v>1435</v>
      </c>
      <c r="F83" s="499" t="s">
        <v>1511</v>
      </c>
      <c r="G83" s="499" t="s">
        <v>1557</v>
      </c>
      <c r="H83" s="720" t="s">
        <v>1558</v>
      </c>
      <c r="I83" s="499" t="s">
        <v>1559</v>
      </c>
      <c r="J83" s="720" t="s">
        <v>1446</v>
      </c>
      <c r="K83" s="499" t="s">
        <v>1560</v>
      </c>
      <c r="L83" s="499" t="s">
        <v>1561</v>
      </c>
      <c r="M83" s="125" t="str">
        <f>'Данные по ТП'!C176</f>
        <v>ТМ-630/10</v>
      </c>
      <c r="N83" s="126" t="s">
        <v>1352</v>
      </c>
      <c r="O83" s="125" t="s">
        <v>5</v>
      </c>
      <c r="P83" s="127">
        <f>'Данные по ТП'!F176</f>
        <v>63115</v>
      </c>
    </row>
    <row r="84" spans="1:17" ht="19.5" thickBot="1" x14ac:dyDescent="0.25">
      <c r="A84" s="794" t="s">
        <v>1667</v>
      </c>
      <c r="B84" s="887" t="s">
        <v>856</v>
      </c>
      <c r="C84" s="401">
        <v>1</v>
      </c>
      <c r="D84" s="173" t="s">
        <v>1040</v>
      </c>
      <c r="E84" s="391"/>
      <c r="F84" s="686">
        <f>((O84*1.73*220*0.9)/1000)+((N84*1.73*220*0.9)/1000)+((M84*1.73*220*0.9)/1000)</f>
        <v>0</v>
      </c>
      <c r="G84" s="822">
        <v>227</v>
      </c>
      <c r="H84" s="822">
        <v>229</v>
      </c>
      <c r="I84" s="822">
        <v>225</v>
      </c>
      <c r="J84" s="822">
        <v>392</v>
      </c>
      <c r="K84" s="822">
        <v>390</v>
      </c>
      <c r="L84" s="822">
        <v>391</v>
      </c>
      <c r="M84" s="214"/>
      <c r="N84" s="214"/>
      <c r="O84" s="214"/>
      <c r="P84" s="214"/>
    </row>
    <row r="85" spans="1:17" ht="19.5" thickBot="1" x14ac:dyDescent="0.25">
      <c r="A85" s="800"/>
      <c r="B85" s="888"/>
      <c r="C85" s="401">
        <v>2</v>
      </c>
      <c r="D85" s="173" t="s">
        <v>795</v>
      </c>
      <c r="E85" s="391"/>
      <c r="F85" s="686">
        <f t="shared" ref="F85:F88" si="14">((O85*1.73*220*0.9)/1000)+((N85*1.73*220*0.9)/1000)+((M85*1.73*220*0.9)/1000)</f>
        <v>0</v>
      </c>
      <c r="G85" s="823"/>
      <c r="H85" s="823"/>
      <c r="I85" s="823"/>
      <c r="J85" s="823"/>
      <c r="K85" s="823"/>
      <c r="L85" s="823"/>
      <c r="M85" s="214"/>
      <c r="N85" s="214"/>
      <c r="O85" s="214"/>
      <c r="P85" s="214"/>
    </row>
    <row r="86" spans="1:17" ht="19.5" thickBot="1" x14ac:dyDescent="0.25">
      <c r="A86" s="800"/>
      <c r="B86" s="888"/>
      <c r="C86" s="401">
        <v>3</v>
      </c>
      <c r="D86" s="173" t="s">
        <v>1041</v>
      </c>
      <c r="E86" s="391"/>
      <c r="F86" s="686">
        <f t="shared" si="14"/>
        <v>42.474959999999996</v>
      </c>
      <c r="G86" s="686"/>
      <c r="H86" s="686"/>
      <c r="I86" s="686"/>
      <c r="J86" s="686"/>
      <c r="K86" s="686"/>
      <c r="L86" s="686"/>
      <c r="M86" s="214">
        <v>23</v>
      </c>
      <c r="N86" s="214">
        <v>56</v>
      </c>
      <c r="O86" s="214">
        <v>45</v>
      </c>
      <c r="P86" s="214">
        <v>18</v>
      </c>
    </row>
    <row r="87" spans="1:17" ht="19.5" thickBot="1" x14ac:dyDescent="0.25">
      <c r="A87" s="800"/>
      <c r="B87" s="888"/>
      <c r="C87" s="401">
        <v>4</v>
      </c>
      <c r="D87" s="173" t="s">
        <v>796</v>
      </c>
      <c r="E87" s="391"/>
      <c r="F87" s="686">
        <f t="shared" si="14"/>
        <v>37.336859999999994</v>
      </c>
      <c r="G87" s="686"/>
      <c r="H87" s="686"/>
      <c r="I87" s="686"/>
      <c r="J87" s="686"/>
      <c r="K87" s="686"/>
      <c r="L87" s="686"/>
      <c r="M87" s="214">
        <v>23</v>
      </c>
      <c r="N87" s="214">
        <v>27</v>
      </c>
      <c r="O87" s="214">
        <v>59</v>
      </c>
      <c r="P87" s="214">
        <v>11</v>
      </c>
    </row>
    <row r="88" spans="1:17" ht="19.5" thickBot="1" x14ac:dyDescent="0.25">
      <c r="A88" s="800"/>
      <c r="B88" s="888"/>
      <c r="C88" s="401">
        <v>5</v>
      </c>
      <c r="D88" s="173" t="s">
        <v>92</v>
      </c>
      <c r="E88" s="391"/>
      <c r="F88" s="686">
        <f t="shared" si="14"/>
        <v>0</v>
      </c>
      <c r="G88" s="686"/>
      <c r="H88" s="686"/>
      <c r="I88" s="686"/>
      <c r="J88" s="686"/>
      <c r="K88" s="686"/>
      <c r="L88" s="686"/>
      <c r="M88" s="214"/>
      <c r="N88" s="214"/>
      <c r="O88" s="214"/>
      <c r="P88" s="214"/>
    </row>
    <row r="89" spans="1:17" ht="19.5" thickBot="1" x14ac:dyDescent="0.25">
      <c r="A89" s="800"/>
      <c r="B89" s="888"/>
      <c r="C89" s="401">
        <v>6</v>
      </c>
      <c r="D89" s="173" t="s">
        <v>816</v>
      </c>
      <c r="E89" s="391"/>
      <c r="F89" s="686">
        <f>((O89*1.73*220*0.9)/1000)+((N89*1.73*220*0.9)/1000)+((M89*1.73*220*0.9)/1000)</f>
        <v>0</v>
      </c>
      <c r="G89" s="686"/>
      <c r="H89" s="686"/>
      <c r="I89" s="686"/>
      <c r="J89" s="686"/>
      <c r="K89" s="686"/>
      <c r="L89" s="686"/>
      <c r="M89" s="214"/>
      <c r="N89" s="214"/>
      <c r="O89" s="214"/>
      <c r="P89" s="214"/>
    </row>
    <row r="90" spans="1:17" ht="19.5" thickBot="1" x14ac:dyDescent="0.25">
      <c r="A90" s="800"/>
      <c r="B90" s="888"/>
      <c r="C90" s="401">
        <v>7</v>
      </c>
      <c r="D90" s="173" t="s">
        <v>797</v>
      </c>
      <c r="E90" s="391"/>
      <c r="F90" s="686">
        <f t="shared" ref="F90:F92" si="15">((O90*1.73*220*0.9)/1000)+((N90*1.73*220*0.9)/1000)+((M90*1.73*220*0.9)/1000)</f>
        <v>26.03304</v>
      </c>
      <c r="G90" s="686"/>
      <c r="H90" s="686"/>
      <c r="I90" s="686"/>
      <c r="J90" s="686"/>
      <c r="K90" s="686"/>
      <c r="L90" s="686"/>
      <c r="M90" s="214">
        <v>31</v>
      </c>
      <c r="N90" s="214">
        <v>30</v>
      </c>
      <c r="O90" s="214">
        <v>15</v>
      </c>
      <c r="P90" s="214">
        <v>11</v>
      </c>
    </row>
    <row r="91" spans="1:17" ht="19.5" thickBot="1" x14ac:dyDescent="0.25">
      <c r="A91" s="800"/>
      <c r="B91" s="888"/>
      <c r="C91" s="401">
        <v>8</v>
      </c>
      <c r="D91" s="173" t="s">
        <v>88</v>
      </c>
      <c r="E91" s="391"/>
      <c r="F91" s="686">
        <f t="shared" si="15"/>
        <v>0</v>
      </c>
      <c r="G91" s="686"/>
      <c r="H91" s="686"/>
      <c r="I91" s="686"/>
      <c r="J91" s="686"/>
      <c r="K91" s="686"/>
      <c r="L91" s="686"/>
      <c r="M91" s="214"/>
      <c r="N91" s="214"/>
      <c r="O91" s="214"/>
      <c r="P91" s="214"/>
    </row>
    <row r="92" spans="1:17" ht="19.5" thickBot="1" x14ac:dyDescent="0.25">
      <c r="A92" s="800"/>
      <c r="B92" s="888"/>
      <c r="C92" s="401"/>
      <c r="D92" s="173"/>
      <c r="E92" s="391"/>
      <c r="F92" s="686">
        <f t="shared" si="15"/>
        <v>0</v>
      </c>
      <c r="G92" s="686"/>
      <c r="H92" s="686"/>
      <c r="I92" s="686"/>
      <c r="J92" s="686"/>
      <c r="K92" s="686"/>
      <c r="L92" s="686"/>
      <c r="M92" s="361"/>
      <c r="N92" s="361"/>
      <c r="O92" s="361"/>
      <c r="P92" s="361"/>
    </row>
    <row r="93" spans="1:17" ht="19.5" thickBot="1" x14ac:dyDescent="0.25">
      <c r="A93" s="800"/>
      <c r="B93" s="888"/>
      <c r="C93" s="401"/>
      <c r="D93" s="173"/>
      <c r="E93" s="391"/>
      <c r="F93" s="391"/>
      <c r="G93" s="391"/>
      <c r="H93" s="391"/>
      <c r="I93" s="391"/>
      <c r="J93" s="391"/>
      <c r="K93" s="391"/>
      <c r="L93" s="391"/>
      <c r="M93" s="361"/>
      <c r="N93" s="361"/>
      <c r="O93" s="361"/>
      <c r="P93" s="361"/>
    </row>
    <row r="94" spans="1:17" ht="19.5" thickBot="1" x14ac:dyDescent="0.25">
      <c r="A94" s="800"/>
      <c r="B94" s="888"/>
      <c r="C94" s="401"/>
      <c r="D94" s="3" t="s">
        <v>1314</v>
      </c>
      <c r="E94" s="393"/>
      <c r="F94" s="393"/>
      <c r="G94" s="393"/>
      <c r="H94" s="393"/>
      <c r="I94" s="393"/>
      <c r="J94" s="393"/>
      <c r="K94" s="393"/>
      <c r="L94" s="393"/>
      <c r="M94" s="70">
        <f>SUM(M86:M91)</f>
        <v>77</v>
      </c>
      <c r="N94" s="70">
        <f>SUM(N86:N91)</f>
        <v>113</v>
      </c>
      <c r="O94" s="70">
        <f>SUM(O86:O91)</f>
        <v>119</v>
      </c>
      <c r="P94" s="70">
        <f>SUM(P86:P91)</f>
        <v>40</v>
      </c>
    </row>
    <row r="95" spans="1:17" ht="19.5" thickBot="1" x14ac:dyDescent="0.25">
      <c r="A95" s="800"/>
      <c r="B95" s="888"/>
      <c r="C95" s="401"/>
      <c r="D95" s="3" t="s">
        <v>1315</v>
      </c>
      <c r="E95" s="393"/>
      <c r="F95" s="393"/>
      <c r="G95" s="393"/>
      <c r="H95" s="393"/>
      <c r="I95" s="393"/>
      <c r="J95" s="393"/>
      <c r="K95" s="393"/>
      <c r="L95" s="393"/>
      <c r="M95" s="135">
        <f t="shared" ref="M95:O95" si="16">(M94*1.73*220*0.9)/1000</f>
        <v>26.375580000000003</v>
      </c>
      <c r="N95" s="135">
        <f t="shared" si="16"/>
        <v>38.707020000000007</v>
      </c>
      <c r="O95" s="135">
        <f t="shared" si="16"/>
        <v>40.762260000000005</v>
      </c>
      <c r="P95" s="136"/>
      <c r="Q95" s="168"/>
    </row>
    <row r="96" spans="1:17" ht="18.75" thickBot="1" x14ac:dyDescent="0.25">
      <c r="A96" s="800"/>
      <c r="B96" s="888"/>
      <c r="C96" s="401"/>
      <c r="D96" s="3" t="s">
        <v>1316</v>
      </c>
      <c r="E96" s="394"/>
      <c r="F96" s="394"/>
      <c r="G96" s="394"/>
      <c r="H96" s="394"/>
      <c r="I96" s="394"/>
      <c r="J96" s="394"/>
      <c r="K96" s="394"/>
      <c r="L96" s="394"/>
      <c r="M96" s="788">
        <f>(M95+N95+O95)</f>
        <v>105.84486000000001</v>
      </c>
      <c r="N96" s="789"/>
      <c r="O96" s="789"/>
      <c r="P96" s="790"/>
    </row>
    <row r="97" spans="1:17" ht="19.5" thickBot="1" x14ac:dyDescent="0.25">
      <c r="A97" s="800"/>
      <c r="B97" s="888"/>
      <c r="C97" s="404"/>
      <c r="D97" s="830"/>
      <c r="E97" s="831"/>
      <c r="F97" s="831"/>
      <c r="G97" s="831"/>
      <c r="H97" s="831"/>
      <c r="I97" s="831"/>
      <c r="J97" s="831"/>
      <c r="K97" s="831"/>
      <c r="L97" s="831"/>
      <c r="M97" s="831"/>
      <c r="N97" s="831"/>
      <c r="O97" s="831"/>
      <c r="P97" s="832"/>
    </row>
    <row r="98" spans="1:17" ht="36.75" thickBot="1" x14ac:dyDescent="0.25">
      <c r="A98" s="800"/>
      <c r="B98" s="888"/>
      <c r="C98" s="387" t="s">
        <v>1436</v>
      </c>
      <c r="D98" s="124" t="s">
        <v>1327</v>
      </c>
      <c r="E98" s="390" t="s">
        <v>1435</v>
      </c>
      <c r="F98" s="499" t="s">
        <v>1511</v>
      </c>
      <c r="G98" s="499" t="s">
        <v>1557</v>
      </c>
      <c r="H98" s="720" t="s">
        <v>1558</v>
      </c>
      <c r="I98" s="499" t="s">
        <v>1559</v>
      </c>
      <c r="J98" s="720" t="s">
        <v>1446</v>
      </c>
      <c r="K98" s="499" t="s">
        <v>1560</v>
      </c>
      <c r="L98" s="499" t="s">
        <v>1561</v>
      </c>
      <c r="M98" s="125" t="str">
        <f>'Данные по ТП'!C175</f>
        <v>ТМ-630/10</v>
      </c>
      <c r="N98" s="126" t="s">
        <v>1352</v>
      </c>
      <c r="O98" s="125" t="s">
        <v>5</v>
      </c>
      <c r="P98" s="127">
        <f>'Данные по ТП'!F177</f>
        <v>62945</v>
      </c>
    </row>
    <row r="99" spans="1:17" ht="19.5" thickBot="1" x14ac:dyDescent="0.25">
      <c r="A99" s="800"/>
      <c r="B99" s="888"/>
      <c r="C99" s="401">
        <v>9</v>
      </c>
      <c r="D99" s="207" t="s">
        <v>24</v>
      </c>
      <c r="E99" s="431"/>
      <c r="F99" s="686">
        <f>((O99*1.73*220*0.9)/1000)+((N99*1.73*220*0.9)/1000)+((M99*1.73*220*0.9)/1000)</f>
        <v>0</v>
      </c>
      <c r="G99" s="822">
        <v>227</v>
      </c>
      <c r="H99" s="822">
        <v>227</v>
      </c>
      <c r="I99" s="822">
        <v>226</v>
      </c>
      <c r="J99" s="822">
        <v>393</v>
      </c>
      <c r="K99" s="822">
        <v>391</v>
      </c>
      <c r="L99" s="822">
        <v>393</v>
      </c>
      <c r="M99" s="214"/>
      <c r="N99" s="214"/>
      <c r="O99" s="214"/>
      <c r="P99" s="214"/>
    </row>
    <row r="100" spans="1:17" ht="19.5" thickBot="1" x14ac:dyDescent="0.25">
      <c r="A100" s="800"/>
      <c r="B100" s="888"/>
      <c r="C100" s="401">
        <v>10</v>
      </c>
      <c r="D100" s="207" t="s">
        <v>851</v>
      </c>
      <c r="E100" s="431"/>
      <c r="F100" s="686">
        <f t="shared" ref="F100:F103" si="17">((O100*1.73*220*0.9)/1000)+((N100*1.73*220*0.9)/1000)+((M100*1.73*220*0.9)/1000)</f>
        <v>0</v>
      </c>
      <c r="G100" s="823"/>
      <c r="H100" s="823"/>
      <c r="I100" s="823"/>
      <c r="J100" s="823"/>
      <c r="K100" s="823"/>
      <c r="L100" s="823"/>
      <c r="M100" s="214"/>
      <c r="N100" s="214"/>
      <c r="O100" s="214"/>
      <c r="P100" s="214"/>
    </row>
    <row r="101" spans="1:17" ht="19.5" thickBot="1" x14ac:dyDescent="0.25">
      <c r="A101" s="800"/>
      <c r="B101" s="888"/>
      <c r="C101" s="401">
        <v>11</v>
      </c>
      <c r="D101" s="173" t="s">
        <v>798</v>
      </c>
      <c r="E101" s="391"/>
      <c r="F101" s="686">
        <f t="shared" si="17"/>
        <v>0</v>
      </c>
      <c r="G101" s="686"/>
      <c r="H101" s="686"/>
      <c r="I101" s="686"/>
      <c r="J101" s="686"/>
      <c r="K101" s="686"/>
      <c r="L101" s="686"/>
      <c r="M101" s="214">
        <v>0</v>
      </c>
      <c r="N101" s="214">
        <v>0</v>
      </c>
      <c r="O101" s="214">
        <v>0</v>
      </c>
      <c r="P101" s="214">
        <v>0</v>
      </c>
    </row>
    <row r="102" spans="1:17" ht="19.5" thickBot="1" x14ac:dyDescent="0.25">
      <c r="A102" s="800"/>
      <c r="B102" s="888"/>
      <c r="C102" s="401">
        <v>12</v>
      </c>
      <c r="D102" s="173" t="s">
        <v>799</v>
      </c>
      <c r="E102" s="391"/>
      <c r="F102" s="686">
        <f t="shared" si="17"/>
        <v>0</v>
      </c>
      <c r="G102" s="686"/>
      <c r="H102" s="686"/>
      <c r="I102" s="686"/>
      <c r="J102" s="686"/>
      <c r="K102" s="686"/>
      <c r="L102" s="686"/>
      <c r="M102" s="214">
        <v>0</v>
      </c>
      <c r="N102" s="214">
        <v>0</v>
      </c>
      <c r="O102" s="214">
        <v>0</v>
      </c>
      <c r="P102" s="214">
        <v>0</v>
      </c>
    </row>
    <row r="103" spans="1:17" ht="19.5" thickBot="1" x14ac:dyDescent="0.25">
      <c r="A103" s="800"/>
      <c r="B103" s="888"/>
      <c r="C103" s="401">
        <v>13</v>
      </c>
      <c r="D103" s="173" t="s">
        <v>98</v>
      </c>
      <c r="E103" s="391"/>
      <c r="F103" s="686">
        <f t="shared" si="17"/>
        <v>0</v>
      </c>
      <c r="G103" s="686"/>
      <c r="H103" s="686"/>
      <c r="I103" s="686"/>
      <c r="J103" s="686"/>
      <c r="K103" s="686"/>
      <c r="L103" s="686"/>
      <c r="M103" s="214"/>
      <c r="N103" s="214"/>
      <c r="O103" s="214"/>
      <c r="P103" s="214"/>
    </row>
    <row r="104" spans="1:17" ht="19.5" thickBot="1" x14ac:dyDescent="0.25">
      <c r="A104" s="800"/>
      <c r="B104" s="888"/>
      <c r="C104" s="401">
        <v>14</v>
      </c>
      <c r="D104" s="173" t="s">
        <v>853</v>
      </c>
      <c r="E104" s="391"/>
      <c r="F104" s="686">
        <f>((O104*1.73*220*0.9)/1000)+((N104*1.73*220*0.9)/1000)+((M104*1.73*220*0.9)/1000)</f>
        <v>0</v>
      </c>
      <c r="G104" s="686"/>
      <c r="H104" s="686"/>
      <c r="I104" s="686"/>
      <c r="J104" s="686"/>
      <c r="K104" s="686"/>
      <c r="L104" s="686"/>
      <c r="M104" s="214"/>
      <c r="N104" s="214"/>
      <c r="O104" s="214"/>
      <c r="P104" s="214"/>
    </row>
    <row r="105" spans="1:17" ht="19.5" thickBot="1" x14ac:dyDescent="0.25">
      <c r="A105" s="800"/>
      <c r="B105" s="888"/>
      <c r="C105" s="401">
        <v>15</v>
      </c>
      <c r="D105" s="173" t="s">
        <v>800</v>
      </c>
      <c r="E105" s="391"/>
      <c r="F105" s="686">
        <f t="shared" ref="F105:F106" si="18">((O105*1.73*220*0.9)/1000)+((N105*1.73*220*0.9)/1000)+((M105*1.73*220*0.9)/1000)</f>
        <v>0</v>
      </c>
      <c r="G105" s="686"/>
      <c r="H105" s="686"/>
      <c r="I105" s="686"/>
      <c r="J105" s="686"/>
      <c r="K105" s="686"/>
      <c r="L105" s="686"/>
      <c r="M105" s="214">
        <v>0</v>
      </c>
      <c r="N105" s="214">
        <v>0</v>
      </c>
      <c r="O105" s="214">
        <v>0</v>
      </c>
      <c r="P105" s="214">
        <v>0</v>
      </c>
    </row>
    <row r="106" spans="1:17" ht="19.5" thickBot="1" x14ac:dyDescent="0.25">
      <c r="A106" s="800"/>
      <c r="B106" s="888"/>
      <c r="C106" s="401">
        <v>16</v>
      </c>
      <c r="D106" s="173" t="s">
        <v>857</v>
      </c>
      <c r="E106" s="391"/>
      <c r="F106" s="686">
        <f t="shared" si="18"/>
        <v>0</v>
      </c>
      <c r="G106" s="686"/>
      <c r="H106" s="686"/>
      <c r="I106" s="686"/>
      <c r="J106" s="686"/>
      <c r="K106" s="686"/>
      <c r="L106" s="686"/>
      <c r="M106" s="214"/>
      <c r="N106" s="214"/>
      <c r="O106" s="214"/>
      <c r="P106" s="214"/>
    </row>
    <row r="107" spans="1:17" ht="19.5" thickBot="1" x14ac:dyDescent="0.25">
      <c r="A107" s="800"/>
      <c r="B107" s="888"/>
      <c r="C107" s="401"/>
      <c r="D107" s="173"/>
      <c r="E107" s="391"/>
      <c r="F107" s="391"/>
      <c r="G107" s="391"/>
      <c r="H107" s="391"/>
      <c r="I107" s="391"/>
      <c r="J107" s="391"/>
      <c r="K107" s="391"/>
      <c r="L107" s="391"/>
      <c r="M107" s="361"/>
      <c r="N107" s="361"/>
      <c r="O107" s="361"/>
      <c r="P107" s="361"/>
    </row>
    <row r="108" spans="1:17" ht="19.5" thickBot="1" x14ac:dyDescent="0.25">
      <c r="A108" s="800"/>
      <c r="B108" s="888"/>
      <c r="C108" s="401"/>
      <c r="D108" s="173"/>
      <c r="E108" s="391"/>
      <c r="F108" s="391"/>
      <c r="G108" s="391"/>
      <c r="H108" s="391"/>
      <c r="I108" s="391"/>
      <c r="J108" s="391"/>
      <c r="K108" s="391"/>
      <c r="L108" s="391"/>
      <c r="M108" s="361"/>
      <c r="N108" s="361"/>
      <c r="O108" s="361"/>
      <c r="P108" s="361"/>
    </row>
    <row r="109" spans="1:17" ht="19.5" thickBot="1" x14ac:dyDescent="0.25">
      <c r="A109" s="800"/>
      <c r="B109" s="888"/>
      <c r="C109" s="401"/>
      <c r="D109" s="3" t="s">
        <v>1313</v>
      </c>
      <c r="E109" s="393"/>
      <c r="F109" s="393"/>
      <c r="G109" s="393"/>
      <c r="H109" s="393"/>
      <c r="I109" s="393"/>
      <c r="J109" s="393"/>
      <c r="K109" s="393"/>
      <c r="L109" s="393"/>
      <c r="M109" s="70">
        <f>SUM(M101:M106)</f>
        <v>0</v>
      </c>
      <c r="N109" s="70">
        <f>SUM(N101:N106)</f>
        <v>0</v>
      </c>
      <c r="O109" s="70">
        <f>SUM(O101:O106)</f>
        <v>0</v>
      </c>
      <c r="P109" s="70">
        <f>SUM(P101:P106)</f>
        <v>0</v>
      </c>
    </row>
    <row r="110" spans="1:17" ht="19.5" thickBot="1" x14ac:dyDescent="0.25">
      <c r="A110" s="800"/>
      <c r="B110" s="888"/>
      <c r="C110" s="401"/>
      <c r="D110" s="3" t="s">
        <v>1315</v>
      </c>
      <c r="E110" s="393"/>
      <c r="F110" s="393"/>
      <c r="G110" s="393"/>
      <c r="H110" s="393"/>
      <c r="I110" s="393"/>
      <c r="J110" s="393"/>
      <c r="K110" s="393"/>
      <c r="L110" s="393"/>
      <c r="M110" s="135">
        <f t="shared" ref="M110:O110" si="19">(M109*1.73*220*0.9)/1000</f>
        <v>0</v>
      </c>
      <c r="N110" s="135">
        <f t="shared" si="19"/>
        <v>0</v>
      </c>
      <c r="O110" s="135">
        <f t="shared" si="19"/>
        <v>0</v>
      </c>
      <c r="P110" s="136"/>
      <c r="Q110" s="168"/>
    </row>
    <row r="111" spans="1:17" ht="18.75" thickBot="1" x14ac:dyDescent="0.25">
      <c r="A111" s="800"/>
      <c r="B111" s="888"/>
      <c r="C111" s="401"/>
      <c r="D111" s="3" t="s">
        <v>1317</v>
      </c>
      <c r="E111" s="394"/>
      <c r="F111" s="394"/>
      <c r="G111" s="394"/>
      <c r="H111" s="394"/>
      <c r="I111" s="394"/>
      <c r="J111" s="394"/>
      <c r="K111" s="394"/>
      <c r="L111" s="394"/>
      <c r="M111" s="788">
        <f>(M110+N110+O110)</f>
        <v>0</v>
      </c>
      <c r="N111" s="789"/>
      <c r="O111" s="789"/>
      <c r="P111" s="790"/>
    </row>
    <row r="112" spans="1:17" ht="19.5" thickBot="1" x14ac:dyDescent="0.25">
      <c r="A112" s="801"/>
      <c r="B112" s="889"/>
      <c r="C112" s="438"/>
      <c r="D112" s="37" t="s">
        <v>59</v>
      </c>
      <c r="E112" s="407"/>
      <c r="F112" s="407"/>
      <c r="G112" s="407"/>
      <c r="H112" s="407"/>
      <c r="I112" s="407"/>
      <c r="J112" s="407"/>
      <c r="K112" s="407"/>
      <c r="L112" s="407"/>
      <c r="M112" s="67">
        <f>M109+M94</f>
        <v>77</v>
      </c>
      <c r="N112" s="67">
        <f>N109+N94</f>
        <v>113</v>
      </c>
      <c r="O112" s="67">
        <f>O109+O94</f>
        <v>119</v>
      </c>
      <c r="P112" s="67">
        <f>P109+P94</f>
        <v>40</v>
      </c>
    </row>
    <row r="113" spans="1:16" ht="31.5" customHeight="1" thickBot="1" x14ac:dyDescent="0.25">
      <c r="A113" s="637"/>
      <c r="B113" s="637"/>
      <c r="C113" s="637"/>
      <c r="D113" s="629" t="str">
        <f>HYPERLINK("#Оглавление!h14","&lt;&lt;&lt;&lt;&lt;")</f>
        <v>&lt;&lt;&lt;&lt;&lt;</v>
      </c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</row>
    <row r="114" spans="1:16" ht="36.75" thickBot="1" x14ac:dyDescent="0.25">
      <c r="A114" s="190" t="s">
        <v>1666</v>
      </c>
      <c r="B114" s="74"/>
      <c r="C114" s="387" t="s">
        <v>1436</v>
      </c>
      <c r="D114" s="124" t="s">
        <v>1351</v>
      </c>
      <c r="E114" s="390" t="s">
        <v>1435</v>
      </c>
      <c r="F114" s="499" t="s">
        <v>1511</v>
      </c>
      <c r="G114" s="499" t="s">
        <v>1557</v>
      </c>
      <c r="H114" s="720" t="s">
        <v>1558</v>
      </c>
      <c r="I114" s="499" t="s">
        <v>1559</v>
      </c>
      <c r="J114" s="720" t="s">
        <v>1446</v>
      </c>
      <c r="K114" s="499" t="s">
        <v>1560</v>
      </c>
      <c r="L114" s="499" t="s">
        <v>1561</v>
      </c>
      <c r="M114" s="125" t="str">
        <f>'Данные по ТП'!C178</f>
        <v>ТМ-630/10</v>
      </c>
      <c r="N114" s="126" t="s">
        <v>1352</v>
      </c>
      <c r="O114" s="125" t="s">
        <v>5</v>
      </c>
      <c r="P114" s="127">
        <f>'Данные по ТП'!F178</f>
        <v>46927</v>
      </c>
    </row>
    <row r="115" spans="1:16" ht="20.25" customHeight="1" thickBot="1" x14ac:dyDescent="0.25">
      <c r="A115" s="794" t="s">
        <v>1667</v>
      </c>
      <c r="B115" s="887" t="s">
        <v>858</v>
      </c>
      <c r="C115" s="401">
        <v>1</v>
      </c>
      <c r="D115" s="207" t="s">
        <v>655</v>
      </c>
      <c r="E115" s="431"/>
      <c r="F115" s="686">
        <f>((O115*1.73*220*0.9)/1000)+((N115*1.73*220*0.9)/1000)+((M115*1.73*220*0.9)/1000)</f>
        <v>0</v>
      </c>
      <c r="G115" s="822">
        <v>223</v>
      </c>
      <c r="H115" s="822">
        <v>228</v>
      </c>
      <c r="I115" s="822">
        <v>228</v>
      </c>
      <c r="J115" s="822">
        <v>391</v>
      </c>
      <c r="K115" s="822">
        <v>392</v>
      </c>
      <c r="L115" s="822">
        <v>390</v>
      </c>
      <c r="M115" s="242"/>
      <c r="N115" s="214"/>
      <c r="O115" s="214"/>
      <c r="P115" s="214"/>
    </row>
    <row r="116" spans="1:16" ht="19.5" customHeight="1" thickBot="1" x14ac:dyDescent="0.25">
      <c r="A116" s="800"/>
      <c r="B116" s="888"/>
      <c r="C116" s="401">
        <v>2</v>
      </c>
      <c r="D116" s="173" t="s">
        <v>801</v>
      </c>
      <c r="E116" s="391"/>
      <c r="F116" s="686">
        <f t="shared" ref="F116:F119" si="20">((O116*1.73*220*0.9)/1000)+((N116*1.73*220*0.9)/1000)+((M116*1.73*220*0.9)/1000)</f>
        <v>15.071760000000001</v>
      </c>
      <c r="G116" s="823"/>
      <c r="H116" s="823"/>
      <c r="I116" s="823"/>
      <c r="J116" s="823"/>
      <c r="K116" s="823"/>
      <c r="L116" s="823"/>
      <c r="M116" s="214">
        <v>18</v>
      </c>
      <c r="N116" s="214">
        <v>9</v>
      </c>
      <c r="O116" s="214">
        <v>17</v>
      </c>
      <c r="P116" s="214">
        <v>8</v>
      </c>
    </row>
    <row r="117" spans="1:16" ht="19.5" customHeight="1" thickBot="1" x14ac:dyDescent="0.25">
      <c r="A117" s="800"/>
      <c r="B117" s="888"/>
      <c r="C117" s="401">
        <v>3</v>
      </c>
      <c r="D117" s="173" t="s">
        <v>90</v>
      </c>
      <c r="E117" s="391"/>
      <c r="F117" s="686">
        <f t="shared" si="20"/>
        <v>0</v>
      </c>
      <c r="G117" s="686"/>
      <c r="H117" s="686"/>
      <c r="I117" s="686"/>
      <c r="J117" s="686"/>
      <c r="K117" s="686"/>
      <c r="L117" s="686"/>
      <c r="M117" s="214"/>
      <c r="N117" s="214"/>
      <c r="O117" s="214"/>
      <c r="P117" s="214"/>
    </row>
    <row r="118" spans="1:16" ht="19.5" thickBot="1" x14ac:dyDescent="0.25">
      <c r="A118" s="800"/>
      <c r="B118" s="888"/>
      <c r="C118" s="401">
        <v>4</v>
      </c>
      <c r="D118" s="173" t="s">
        <v>802</v>
      </c>
      <c r="E118" s="391"/>
      <c r="F118" s="686">
        <f t="shared" si="20"/>
        <v>30.486060000000002</v>
      </c>
      <c r="G118" s="686"/>
      <c r="H118" s="686"/>
      <c r="I118" s="686"/>
      <c r="J118" s="686"/>
      <c r="K118" s="686"/>
      <c r="L118" s="686"/>
      <c r="M118" s="214">
        <v>37</v>
      </c>
      <c r="N118" s="214">
        <v>19</v>
      </c>
      <c r="O118" s="214">
        <v>33</v>
      </c>
      <c r="P118" s="214">
        <v>20</v>
      </c>
    </row>
    <row r="119" spans="1:16" ht="19.5" thickBot="1" x14ac:dyDescent="0.25">
      <c r="A119" s="800"/>
      <c r="B119" s="888"/>
      <c r="C119" s="401">
        <v>5</v>
      </c>
      <c r="D119" s="173" t="s">
        <v>803</v>
      </c>
      <c r="E119" s="391"/>
      <c r="F119" s="686">
        <f t="shared" si="20"/>
        <v>0</v>
      </c>
      <c r="G119" s="686"/>
      <c r="H119" s="686"/>
      <c r="I119" s="686"/>
      <c r="J119" s="686"/>
      <c r="K119" s="686"/>
      <c r="L119" s="686"/>
      <c r="M119" s="214">
        <v>0</v>
      </c>
      <c r="N119" s="214">
        <v>0</v>
      </c>
      <c r="O119" s="214">
        <v>0</v>
      </c>
      <c r="P119" s="214">
        <v>0</v>
      </c>
    </row>
    <row r="120" spans="1:16" ht="19.5" thickBot="1" x14ac:dyDescent="0.25">
      <c r="A120" s="800"/>
      <c r="B120" s="888"/>
      <c r="C120" s="401">
        <v>23</v>
      </c>
      <c r="D120" s="173" t="s">
        <v>859</v>
      </c>
      <c r="E120" s="391"/>
      <c r="F120" s="686">
        <f>((O120*1.73*220*0.9)/1000)+((N120*1.73*220*0.9)/1000)+((M120*1.73*220*0.9)/1000)</f>
        <v>0</v>
      </c>
      <c r="G120" s="686"/>
      <c r="H120" s="686"/>
      <c r="I120" s="686"/>
      <c r="J120" s="686"/>
      <c r="K120" s="686"/>
      <c r="L120" s="686"/>
      <c r="M120" s="214"/>
      <c r="N120" s="214"/>
      <c r="O120" s="214"/>
      <c r="P120" s="214"/>
    </row>
    <row r="121" spans="1:16" ht="19.5" thickBot="1" x14ac:dyDescent="0.25">
      <c r="A121" s="800"/>
      <c r="B121" s="888"/>
      <c r="C121" s="401">
        <v>24</v>
      </c>
      <c r="D121" s="173" t="s">
        <v>860</v>
      </c>
      <c r="E121" s="391"/>
      <c r="F121" s="686">
        <f t="shared" ref="F121:F127" si="21">((O121*1.73*220*0.9)/1000)+((N121*1.73*220*0.9)/1000)+((M121*1.73*220*0.9)/1000)</f>
        <v>0</v>
      </c>
      <c r="G121" s="686"/>
      <c r="H121" s="686"/>
      <c r="I121" s="686"/>
      <c r="J121" s="686"/>
      <c r="K121" s="686"/>
      <c r="L121" s="686"/>
      <c r="M121" s="214"/>
      <c r="N121" s="214"/>
      <c r="O121" s="214"/>
      <c r="P121" s="214"/>
    </row>
    <row r="122" spans="1:16" ht="19.5" thickBot="1" x14ac:dyDescent="0.25">
      <c r="A122" s="800"/>
      <c r="B122" s="888"/>
      <c r="C122" s="401">
        <v>25</v>
      </c>
      <c r="D122" s="173" t="s">
        <v>861</v>
      </c>
      <c r="E122" s="391"/>
      <c r="F122" s="686">
        <f t="shared" si="21"/>
        <v>0</v>
      </c>
      <c r="G122" s="686"/>
      <c r="H122" s="686"/>
      <c r="I122" s="686"/>
      <c r="J122" s="686"/>
      <c r="K122" s="686"/>
      <c r="L122" s="686"/>
      <c r="M122" s="214"/>
      <c r="N122" s="214"/>
      <c r="O122" s="214"/>
      <c r="P122" s="214"/>
    </row>
    <row r="123" spans="1:16" ht="19.5" thickBot="1" x14ac:dyDescent="0.25">
      <c r="A123" s="800"/>
      <c r="B123" s="888"/>
      <c r="C123" s="401">
        <v>26</v>
      </c>
      <c r="D123" s="173" t="s">
        <v>804</v>
      </c>
      <c r="E123" s="391"/>
      <c r="F123" s="686">
        <f t="shared" si="21"/>
        <v>0</v>
      </c>
      <c r="G123" s="686"/>
      <c r="H123" s="686"/>
      <c r="I123" s="686"/>
      <c r="J123" s="686"/>
      <c r="K123" s="686"/>
      <c r="L123" s="686"/>
      <c r="M123" s="214">
        <v>0</v>
      </c>
      <c r="N123" s="214">
        <v>0</v>
      </c>
      <c r="O123" s="214">
        <v>0</v>
      </c>
      <c r="P123" s="214">
        <v>0</v>
      </c>
    </row>
    <row r="124" spans="1:16" ht="19.5" thickBot="1" x14ac:dyDescent="0.25">
      <c r="A124" s="800"/>
      <c r="B124" s="888"/>
      <c r="C124" s="401">
        <v>27</v>
      </c>
      <c r="D124" s="173" t="s">
        <v>862</v>
      </c>
      <c r="E124" s="391"/>
      <c r="F124" s="686">
        <f t="shared" si="21"/>
        <v>0</v>
      </c>
      <c r="G124" s="686"/>
      <c r="H124" s="686"/>
      <c r="I124" s="686"/>
      <c r="J124" s="686"/>
      <c r="K124" s="686"/>
      <c r="L124" s="686"/>
      <c r="M124" s="214"/>
      <c r="N124" s="214"/>
      <c r="O124" s="214"/>
      <c r="P124" s="214"/>
    </row>
    <row r="125" spans="1:16" ht="19.5" thickBot="1" x14ac:dyDescent="0.25">
      <c r="A125" s="800"/>
      <c r="B125" s="888"/>
      <c r="C125" s="401">
        <v>28</v>
      </c>
      <c r="D125" s="173" t="s">
        <v>1039</v>
      </c>
      <c r="E125" s="391"/>
      <c r="F125" s="686">
        <f t="shared" si="21"/>
        <v>36.309239999999996</v>
      </c>
      <c r="G125" s="686"/>
      <c r="H125" s="686"/>
      <c r="I125" s="686"/>
      <c r="J125" s="686"/>
      <c r="K125" s="686"/>
      <c r="L125" s="686"/>
      <c r="M125" s="214">
        <v>28</v>
      </c>
      <c r="N125" s="214">
        <v>40</v>
      </c>
      <c r="O125" s="214">
        <v>38</v>
      </c>
      <c r="P125" s="214">
        <v>16</v>
      </c>
    </row>
    <row r="126" spans="1:16" ht="19.5" thickBot="1" x14ac:dyDescent="0.25">
      <c r="A126" s="800"/>
      <c r="B126" s="888"/>
      <c r="C126" s="401">
        <v>29</v>
      </c>
      <c r="D126" s="173" t="s">
        <v>863</v>
      </c>
      <c r="E126" s="391"/>
      <c r="F126" s="686">
        <f t="shared" si="21"/>
        <v>0</v>
      </c>
      <c r="G126" s="686"/>
      <c r="H126" s="686"/>
      <c r="I126" s="686"/>
      <c r="J126" s="686"/>
      <c r="K126" s="686"/>
      <c r="L126" s="686"/>
      <c r="M126" s="214"/>
      <c r="N126" s="214"/>
      <c r="O126" s="214"/>
      <c r="P126" s="214"/>
    </row>
    <row r="127" spans="1:16" ht="19.5" thickBot="1" x14ac:dyDescent="0.25">
      <c r="A127" s="800"/>
      <c r="B127" s="888"/>
      <c r="C127" s="401">
        <v>30</v>
      </c>
      <c r="D127" s="173" t="s">
        <v>805</v>
      </c>
      <c r="E127" s="391"/>
      <c r="F127" s="686">
        <f t="shared" si="21"/>
        <v>2.7403200000000001</v>
      </c>
      <c r="G127" s="686"/>
      <c r="H127" s="686"/>
      <c r="I127" s="686"/>
      <c r="J127" s="686"/>
      <c r="K127" s="686"/>
      <c r="L127" s="686"/>
      <c r="M127" s="214">
        <v>0</v>
      </c>
      <c r="N127" s="214">
        <v>8</v>
      </c>
      <c r="O127" s="214">
        <v>0</v>
      </c>
      <c r="P127" s="214">
        <v>8</v>
      </c>
    </row>
    <row r="128" spans="1:16" ht="19.5" thickBot="1" x14ac:dyDescent="0.25">
      <c r="A128" s="800"/>
      <c r="B128" s="888"/>
      <c r="C128" s="401"/>
      <c r="D128" s="173"/>
      <c r="E128" s="391"/>
      <c r="F128" s="686"/>
      <c r="G128" s="686"/>
      <c r="H128" s="686"/>
      <c r="I128" s="686"/>
      <c r="J128" s="686"/>
      <c r="K128" s="686"/>
      <c r="L128" s="686"/>
      <c r="M128" s="361"/>
      <c r="N128" s="361"/>
      <c r="O128" s="361"/>
      <c r="P128" s="361"/>
    </row>
    <row r="129" spans="1:17" ht="19.5" thickBot="1" x14ac:dyDescent="0.25">
      <c r="A129" s="800"/>
      <c r="B129" s="888"/>
      <c r="C129" s="401"/>
      <c r="D129" s="173"/>
      <c r="E129" s="391"/>
      <c r="F129" s="391"/>
      <c r="G129" s="391"/>
      <c r="H129" s="391"/>
      <c r="I129" s="391"/>
      <c r="J129" s="391"/>
      <c r="K129" s="391"/>
      <c r="L129" s="391"/>
      <c r="M129" s="361"/>
      <c r="N129" s="361"/>
      <c r="O129" s="361"/>
      <c r="P129" s="361"/>
    </row>
    <row r="130" spans="1:17" ht="19.5" thickBot="1" x14ac:dyDescent="0.25">
      <c r="A130" s="800"/>
      <c r="B130" s="888"/>
      <c r="C130" s="401"/>
      <c r="D130" s="3" t="s">
        <v>1314</v>
      </c>
      <c r="E130" s="393"/>
      <c r="F130" s="393"/>
      <c r="G130" s="393"/>
      <c r="H130" s="393"/>
      <c r="I130" s="393"/>
      <c r="J130" s="393"/>
      <c r="K130" s="393"/>
      <c r="L130" s="393"/>
      <c r="M130" s="70">
        <f>SUM(M116:M127)</f>
        <v>83</v>
      </c>
      <c r="N130" s="70">
        <f>SUM(N116:N127)</f>
        <v>76</v>
      </c>
      <c r="O130" s="70">
        <f>SUM(O116:O127)</f>
        <v>88</v>
      </c>
      <c r="P130" s="70">
        <f>SUM(P116:P127)</f>
        <v>52</v>
      </c>
    </row>
    <row r="131" spans="1:17" ht="19.5" thickBot="1" x14ac:dyDescent="0.25">
      <c r="A131" s="800"/>
      <c r="B131" s="888"/>
      <c r="C131" s="401"/>
      <c r="D131" s="3" t="s">
        <v>1315</v>
      </c>
      <c r="E131" s="393"/>
      <c r="F131" s="393"/>
      <c r="G131" s="393"/>
      <c r="H131" s="393"/>
      <c r="I131" s="393"/>
      <c r="J131" s="393"/>
      <c r="K131" s="393"/>
      <c r="L131" s="393"/>
      <c r="M131" s="135">
        <f t="shared" ref="M131:O131" si="22">(M130*1.73*220*0.9)/1000</f>
        <v>28.430820000000001</v>
      </c>
      <c r="N131" s="135">
        <f t="shared" si="22"/>
        <v>26.03304</v>
      </c>
      <c r="O131" s="135">
        <f t="shared" si="22"/>
        <v>30.143520000000002</v>
      </c>
      <c r="P131" s="136"/>
      <c r="Q131" s="168"/>
    </row>
    <row r="132" spans="1:17" ht="18.75" thickBot="1" x14ac:dyDescent="0.25">
      <c r="A132" s="800"/>
      <c r="B132" s="888"/>
      <c r="C132" s="401"/>
      <c r="D132" s="3" t="s">
        <v>1316</v>
      </c>
      <c r="E132" s="394"/>
      <c r="F132" s="394"/>
      <c r="G132" s="394"/>
      <c r="H132" s="394"/>
      <c r="I132" s="394"/>
      <c r="J132" s="394"/>
      <c r="K132" s="394"/>
      <c r="L132" s="394"/>
      <c r="M132" s="788">
        <f>(M131+N131+O131)</f>
        <v>84.607380000000006</v>
      </c>
      <c r="N132" s="789"/>
      <c r="O132" s="789"/>
      <c r="P132" s="790"/>
    </row>
    <row r="133" spans="1:17" ht="19.5" thickBot="1" x14ac:dyDescent="0.25">
      <c r="A133" s="800"/>
      <c r="B133" s="888"/>
      <c r="C133" s="404"/>
      <c r="D133" s="830"/>
      <c r="E133" s="831"/>
      <c r="F133" s="831"/>
      <c r="G133" s="831"/>
      <c r="H133" s="831"/>
      <c r="I133" s="831"/>
      <c r="J133" s="831"/>
      <c r="K133" s="831"/>
      <c r="L133" s="831"/>
      <c r="M133" s="831"/>
      <c r="N133" s="831"/>
      <c r="O133" s="831"/>
      <c r="P133" s="832"/>
    </row>
    <row r="134" spans="1:17" ht="36.75" thickBot="1" x14ac:dyDescent="0.25">
      <c r="A134" s="800"/>
      <c r="B134" s="888"/>
      <c r="C134" s="387" t="s">
        <v>1436</v>
      </c>
      <c r="D134" s="124" t="s">
        <v>1327</v>
      </c>
      <c r="E134" s="390" t="s">
        <v>1435</v>
      </c>
      <c r="F134" s="499" t="s">
        <v>1511</v>
      </c>
      <c r="G134" s="499" t="s">
        <v>1557</v>
      </c>
      <c r="H134" s="720" t="s">
        <v>1558</v>
      </c>
      <c r="I134" s="499" t="s">
        <v>1559</v>
      </c>
      <c r="J134" s="720" t="s">
        <v>1446</v>
      </c>
      <c r="K134" s="499" t="s">
        <v>1560</v>
      </c>
      <c r="L134" s="499" t="s">
        <v>1561</v>
      </c>
      <c r="M134" s="125" t="str">
        <f>'Данные по ТП'!C178</f>
        <v>ТМ-630/10</v>
      </c>
      <c r="N134" s="126" t="s">
        <v>1352</v>
      </c>
      <c r="O134" s="125" t="s">
        <v>5</v>
      </c>
      <c r="P134" s="127">
        <f>'Данные по ТП'!F179</f>
        <v>46914</v>
      </c>
    </row>
    <row r="135" spans="1:17" ht="19.5" thickBot="1" x14ac:dyDescent="0.25">
      <c r="A135" s="800"/>
      <c r="B135" s="888"/>
      <c r="C135" s="401">
        <v>6</v>
      </c>
      <c r="D135" s="207" t="s">
        <v>816</v>
      </c>
      <c r="E135" s="431"/>
      <c r="F135" s="686">
        <f>((O135*1.73*220*0.9)/1000)+((N135*1.73*220*0.9)/1000)+((M135*1.73*220*0.9)/1000)</f>
        <v>0</v>
      </c>
      <c r="G135" s="822">
        <v>227</v>
      </c>
      <c r="H135" s="822">
        <v>228</v>
      </c>
      <c r="I135" s="822">
        <v>225</v>
      </c>
      <c r="J135" s="822">
        <v>390</v>
      </c>
      <c r="K135" s="822">
        <v>389</v>
      </c>
      <c r="L135" s="822">
        <v>390</v>
      </c>
      <c r="M135" s="242"/>
      <c r="N135" s="242"/>
      <c r="O135" s="242"/>
      <c r="P135" s="242"/>
    </row>
    <row r="136" spans="1:17" ht="19.5" thickBot="1" x14ac:dyDescent="0.25">
      <c r="A136" s="800"/>
      <c r="B136" s="888"/>
      <c r="C136" s="401">
        <v>7</v>
      </c>
      <c r="D136" s="207" t="s">
        <v>1669</v>
      </c>
      <c r="E136" s="431"/>
      <c r="F136" s="686">
        <f t="shared" ref="F136:F139" si="23">((O136*1.73*220*0.9)/1000)+((N136*1.73*220*0.9)/1000)+((M136*1.73*220*0.9)/1000)</f>
        <v>11.646360000000001</v>
      </c>
      <c r="G136" s="823"/>
      <c r="H136" s="823"/>
      <c r="I136" s="823"/>
      <c r="J136" s="823"/>
      <c r="K136" s="823"/>
      <c r="L136" s="823"/>
      <c r="M136" s="242">
        <v>15</v>
      </c>
      <c r="N136" s="242">
        <v>15</v>
      </c>
      <c r="O136" s="242">
        <v>4</v>
      </c>
      <c r="P136" s="242">
        <v>4</v>
      </c>
    </row>
    <row r="137" spans="1:17" ht="19.5" thickBot="1" x14ac:dyDescent="0.25">
      <c r="A137" s="800"/>
      <c r="B137" s="888"/>
      <c r="C137" s="401">
        <v>8</v>
      </c>
      <c r="D137" s="207" t="s">
        <v>88</v>
      </c>
      <c r="E137" s="431"/>
      <c r="F137" s="686">
        <f t="shared" si="23"/>
        <v>0</v>
      </c>
      <c r="G137" s="686"/>
      <c r="H137" s="686"/>
      <c r="I137" s="686"/>
      <c r="J137" s="686"/>
      <c r="K137" s="686"/>
      <c r="L137" s="686"/>
      <c r="M137" s="242"/>
      <c r="N137" s="242"/>
      <c r="O137" s="242"/>
      <c r="P137" s="242"/>
    </row>
    <row r="138" spans="1:17" ht="19.5" thickBot="1" x14ac:dyDescent="0.25">
      <c r="A138" s="800"/>
      <c r="B138" s="888"/>
      <c r="C138" s="401">
        <v>9</v>
      </c>
      <c r="D138" s="207" t="s">
        <v>24</v>
      </c>
      <c r="E138" s="431"/>
      <c r="F138" s="686">
        <f t="shared" si="23"/>
        <v>0</v>
      </c>
      <c r="G138" s="686"/>
      <c r="H138" s="686"/>
      <c r="I138" s="686"/>
      <c r="J138" s="686"/>
      <c r="K138" s="686"/>
      <c r="L138" s="686"/>
      <c r="M138" s="242"/>
      <c r="N138" s="242"/>
      <c r="O138" s="242"/>
      <c r="P138" s="242"/>
    </row>
    <row r="139" spans="1:17" ht="19.5" thickBot="1" x14ac:dyDescent="0.25">
      <c r="A139" s="800"/>
      <c r="B139" s="888"/>
      <c r="C139" s="401">
        <v>10</v>
      </c>
      <c r="D139" s="173" t="s">
        <v>806</v>
      </c>
      <c r="E139" s="391"/>
      <c r="F139" s="686">
        <f t="shared" si="23"/>
        <v>0</v>
      </c>
      <c r="G139" s="686"/>
      <c r="H139" s="686"/>
      <c r="I139" s="686"/>
      <c r="J139" s="686"/>
      <c r="K139" s="686"/>
      <c r="L139" s="686"/>
      <c r="M139" s="214">
        <v>0</v>
      </c>
      <c r="N139" s="214">
        <v>0</v>
      </c>
      <c r="O139" s="214">
        <v>0</v>
      </c>
      <c r="P139" s="214">
        <v>0</v>
      </c>
    </row>
    <row r="140" spans="1:17" ht="19.5" thickBot="1" x14ac:dyDescent="0.25">
      <c r="A140" s="800"/>
      <c r="B140" s="888"/>
      <c r="C140" s="401">
        <v>11</v>
      </c>
      <c r="D140" s="173" t="s">
        <v>807</v>
      </c>
      <c r="E140" s="391"/>
      <c r="F140" s="686">
        <f>((O140*1.73*220*0.9)/1000)+((N140*1.73*220*0.9)/1000)+((M140*1.73*220*0.9)/1000)</f>
        <v>28.430819999999997</v>
      </c>
      <c r="G140" s="686"/>
      <c r="H140" s="686"/>
      <c r="I140" s="686"/>
      <c r="J140" s="686"/>
      <c r="K140" s="686"/>
      <c r="L140" s="686"/>
      <c r="M140" s="214">
        <v>28</v>
      </c>
      <c r="N140" s="214">
        <v>30</v>
      </c>
      <c r="O140" s="214">
        <v>25</v>
      </c>
      <c r="P140" s="214">
        <v>16</v>
      </c>
    </row>
    <row r="141" spans="1:17" ht="19.5" thickBot="1" x14ac:dyDescent="0.25">
      <c r="A141" s="800"/>
      <c r="B141" s="888"/>
      <c r="C141" s="401">
        <v>12</v>
      </c>
      <c r="D141" s="173" t="s">
        <v>852</v>
      </c>
      <c r="E141" s="391"/>
      <c r="F141" s="686">
        <f t="shared" ref="F141:F153" si="24">((O141*1.73*220*0.9)/1000)+((N141*1.73*220*0.9)/1000)+((M141*1.73*220*0.9)/1000)</f>
        <v>0</v>
      </c>
      <c r="G141" s="686"/>
      <c r="H141" s="686"/>
      <c r="I141" s="686"/>
      <c r="J141" s="686"/>
      <c r="K141" s="686"/>
      <c r="L141" s="686"/>
      <c r="M141" s="214"/>
      <c r="N141" s="214"/>
      <c r="O141" s="214"/>
      <c r="P141" s="214"/>
    </row>
    <row r="142" spans="1:17" ht="19.5" thickBot="1" x14ac:dyDescent="0.25">
      <c r="A142" s="800"/>
      <c r="B142" s="888"/>
      <c r="C142" s="401">
        <v>13</v>
      </c>
      <c r="D142" s="173" t="s">
        <v>808</v>
      </c>
      <c r="E142" s="391"/>
      <c r="F142" s="686">
        <f t="shared" si="24"/>
        <v>64.05498</v>
      </c>
      <c r="G142" s="686"/>
      <c r="H142" s="686"/>
      <c r="I142" s="686"/>
      <c r="J142" s="686"/>
      <c r="K142" s="686"/>
      <c r="L142" s="686"/>
      <c r="M142" s="214">
        <v>63</v>
      </c>
      <c r="N142" s="214">
        <v>68</v>
      </c>
      <c r="O142" s="214">
        <v>56</v>
      </c>
      <c r="P142" s="214">
        <v>19</v>
      </c>
    </row>
    <row r="143" spans="1:17" ht="19.5" thickBot="1" x14ac:dyDescent="0.25">
      <c r="A143" s="800"/>
      <c r="B143" s="888"/>
      <c r="C143" s="401">
        <v>14</v>
      </c>
      <c r="D143" s="173" t="s">
        <v>853</v>
      </c>
      <c r="E143" s="391"/>
      <c r="F143" s="686">
        <f t="shared" si="24"/>
        <v>0</v>
      </c>
      <c r="G143" s="686"/>
      <c r="H143" s="686"/>
      <c r="I143" s="686"/>
      <c r="J143" s="686"/>
      <c r="K143" s="686"/>
      <c r="L143" s="686"/>
      <c r="M143" s="214"/>
      <c r="N143" s="214"/>
      <c r="O143" s="214"/>
      <c r="P143" s="214"/>
    </row>
    <row r="144" spans="1:17" ht="19.5" thickBot="1" x14ac:dyDescent="0.25">
      <c r="A144" s="800"/>
      <c r="B144" s="888"/>
      <c r="C144" s="401">
        <v>15</v>
      </c>
      <c r="D144" s="173" t="s">
        <v>99</v>
      </c>
      <c r="E144" s="391"/>
      <c r="F144" s="686">
        <f t="shared" si="24"/>
        <v>0</v>
      </c>
      <c r="G144" s="686"/>
      <c r="H144" s="686"/>
      <c r="I144" s="686"/>
      <c r="J144" s="686"/>
      <c r="K144" s="686"/>
      <c r="L144" s="686"/>
      <c r="M144" s="214"/>
      <c r="N144" s="214"/>
      <c r="O144" s="214"/>
      <c r="P144" s="214"/>
    </row>
    <row r="145" spans="1:17" ht="19.5" thickBot="1" x14ac:dyDescent="0.25">
      <c r="A145" s="800"/>
      <c r="B145" s="888"/>
      <c r="C145" s="401">
        <v>16</v>
      </c>
      <c r="D145" s="173" t="s">
        <v>809</v>
      </c>
      <c r="E145" s="391"/>
      <c r="F145" s="686">
        <f t="shared" si="24"/>
        <v>0</v>
      </c>
      <c r="G145" s="686"/>
      <c r="H145" s="686"/>
      <c r="I145" s="686"/>
      <c r="J145" s="686"/>
      <c r="K145" s="686"/>
      <c r="L145" s="686"/>
      <c r="M145" s="214">
        <v>0</v>
      </c>
      <c r="N145" s="214">
        <v>0</v>
      </c>
      <c r="O145" s="214">
        <v>0</v>
      </c>
      <c r="P145" s="214">
        <v>0</v>
      </c>
    </row>
    <row r="146" spans="1:17" ht="19.5" thickBot="1" x14ac:dyDescent="0.25">
      <c r="A146" s="800"/>
      <c r="B146" s="888"/>
      <c r="C146" s="401">
        <v>17</v>
      </c>
      <c r="D146" s="173" t="s">
        <v>864</v>
      </c>
      <c r="E146" s="391"/>
      <c r="F146" s="686">
        <f t="shared" si="24"/>
        <v>0</v>
      </c>
      <c r="G146" s="686"/>
      <c r="H146" s="686"/>
      <c r="I146" s="686"/>
      <c r="J146" s="686"/>
      <c r="K146" s="686"/>
      <c r="L146" s="686"/>
      <c r="M146" s="214"/>
      <c r="N146" s="214"/>
      <c r="O146" s="214"/>
      <c r="P146" s="214"/>
    </row>
    <row r="147" spans="1:17" ht="19.5" thickBot="1" x14ac:dyDescent="0.25">
      <c r="A147" s="800"/>
      <c r="B147" s="888"/>
      <c r="C147" s="401">
        <v>18</v>
      </c>
      <c r="D147" s="173" t="s">
        <v>810</v>
      </c>
      <c r="E147" s="391"/>
      <c r="F147" s="686">
        <f t="shared" si="24"/>
        <v>16.784459999999999</v>
      </c>
      <c r="G147" s="686"/>
      <c r="H147" s="686"/>
      <c r="I147" s="686"/>
      <c r="J147" s="686"/>
      <c r="K147" s="686"/>
      <c r="L147" s="686"/>
      <c r="M147" s="214">
        <v>19</v>
      </c>
      <c r="N147" s="214">
        <v>14</v>
      </c>
      <c r="O147" s="214">
        <v>16</v>
      </c>
      <c r="P147" s="214">
        <v>8</v>
      </c>
    </row>
    <row r="148" spans="1:17" ht="19.5" thickBot="1" x14ac:dyDescent="0.25">
      <c r="A148" s="800"/>
      <c r="B148" s="888"/>
      <c r="C148" s="401">
        <v>19</v>
      </c>
      <c r="D148" s="173" t="s">
        <v>670</v>
      </c>
      <c r="E148" s="391"/>
      <c r="F148" s="686">
        <f t="shared" si="24"/>
        <v>0</v>
      </c>
      <c r="G148" s="686"/>
      <c r="H148" s="686"/>
      <c r="I148" s="686"/>
      <c r="J148" s="686"/>
      <c r="K148" s="686"/>
      <c r="L148" s="686"/>
      <c r="M148" s="214"/>
      <c r="N148" s="214"/>
      <c r="O148" s="214"/>
      <c r="P148" s="214"/>
    </row>
    <row r="149" spans="1:17" ht="19.5" thickBot="1" x14ac:dyDescent="0.25">
      <c r="A149" s="800"/>
      <c r="B149" s="888"/>
      <c r="C149" s="401">
        <v>20</v>
      </c>
      <c r="D149" s="173" t="s">
        <v>811</v>
      </c>
      <c r="E149" s="391"/>
      <c r="F149" s="686">
        <f t="shared" si="24"/>
        <v>2.3977799999999996</v>
      </c>
      <c r="G149" s="686"/>
      <c r="H149" s="686"/>
      <c r="I149" s="686"/>
      <c r="J149" s="686"/>
      <c r="K149" s="686"/>
      <c r="L149" s="686"/>
      <c r="M149" s="214">
        <v>7</v>
      </c>
      <c r="N149" s="214">
        <v>0</v>
      </c>
      <c r="O149" s="214">
        <v>0</v>
      </c>
      <c r="P149" s="214">
        <v>7</v>
      </c>
    </row>
    <row r="150" spans="1:17" ht="19.5" thickBot="1" x14ac:dyDescent="0.25">
      <c r="A150" s="800"/>
      <c r="B150" s="888"/>
      <c r="C150" s="401">
        <v>21</v>
      </c>
      <c r="D150" s="173" t="s">
        <v>865</v>
      </c>
      <c r="E150" s="391"/>
      <c r="F150" s="686">
        <f t="shared" si="24"/>
        <v>0</v>
      </c>
      <c r="G150" s="686"/>
      <c r="H150" s="686"/>
      <c r="I150" s="686"/>
      <c r="J150" s="686"/>
      <c r="K150" s="686"/>
      <c r="L150" s="686"/>
      <c r="M150" s="214"/>
      <c r="N150" s="214"/>
      <c r="O150" s="214"/>
      <c r="P150" s="214"/>
    </row>
    <row r="151" spans="1:17" ht="19.5" thickBot="1" x14ac:dyDescent="0.25">
      <c r="A151" s="800"/>
      <c r="B151" s="888"/>
      <c r="C151" s="401">
        <v>22</v>
      </c>
      <c r="D151" s="173" t="s">
        <v>1668</v>
      </c>
      <c r="E151" s="391"/>
      <c r="F151" s="686">
        <f t="shared" si="24"/>
        <v>0</v>
      </c>
      <c r="G151" s="686"/>
      <c r="H151" s="686"/>
      <c r="I151" s="686"/>
      <c r="J151" s="686"/>
      <c r="K151" s="686"/>
      <c r="L151" s="686"/>
      <c r="M151" s="214"/>
      <c r="N151" s="214"/>
      <c r="O151" s="214"/>
      <c r="P151" s="214"/>
    </row>
    <row r="152" spans="1:17" ht="19.5" thickBot="1" x14ac:dyDescent="0.25">
      <c r="A152" s="800"/>
      <c r="B152" s="888"/>
      <c r="C152" s="401">
        <v>23</v>
      </c>
      <c r="D152" s="173" t="s">
        <v>859</v>
      </c>
      <c r="E152" s="391"/>
      <c r="F152" s="686">
        <f t="shared" si="24"/>
        <v>0</v>
      </c>
      <c r="G152" s="686"/>
      <c r="H152" s="686"/>
      <c r="I152" s="686"/>
      <c r="J152" s="686"/>
      <c r="K152" s="686"/>
      <c r="L152" s="686"/>
      <c r="M152" s="214"/>
      <c r="N152" s="214"/>
      <c r="O152" s="214"/>
      <c r="P152" s="214"/>
    </row>
    <row r="153" spans="1:17" ht="19.5" thickBot="1" x14ac:dyDescent="0.25">
      <c r="A153" s="800"/>
      <c r="B153" s="888"/>
      <c r="C153" s="401"/>
      <c r="D153" s="173"/>
      <c r="E153" s="391"/>
      <c r="F153" s="686">
        <f t="shared" si="24"/>
        <v>0</v>
      </c>
      <c r="G153" s="686"/>
      <c r="H153" s="686"/>
      <c r="I153" s="686"/>
      <c r="J153" s="686"/>
      <c r="K153" s="686"/>
      <c r="L153" s="686"/>
      <c r="M153" s="361"/>
      <c r="N153" s="361"/>
      <c r="O153" s="361"/>
      <c r="P153" s="361"/>
    </row>
    <row r="154" spans="1:17" ht="19.5" thickBot="1" x14ac:dyDescent="0.25">
      <c r="A154" s="800"/>
      <c r="B154" s="888"/>
      <c r="C154" s="401"/>
      <c r="D154" s="173"/>
      <c r="E154" s="391"/>
      <c r="F154" s="391"/>
      <c r="G154" s="391"/>
      <c r="H154" s="391"/>
      <c r="I154" s="391"/>
      <c r="J154" s="391"/>
      <c r="K154" s="391"/>
      <c r="L154" s="391"/>
      <c r="M154" s="361"/>
      <c r="N154" s="361"/>
      <c r="O154" s="361"/>
      <c r="P154" s="361"/>
    </row>
    <row r="155" spans="1:17" ht="19.5" thickBot="1" x14ac:dyDescent="0.25">
      <c r="A155" s="800"/>
      <c r="B155" s="888"/>
      <c r="C155" s="401"/>
      <c r="D155" s="3" t="s">
        <v>1313</v>
      </c>
      <c r="E155" s="393"/>
      <c r="F155" s="393"/>
      <c r="G155" s="393"/>
      <c r="H155" s="393"/>
      <c r="I155" s="393"/>
      <c r="J155" s="393"/>
      <c r="K155" s="393"/>
      <c r="L155" s="393"/>
      <c r="M155" s="70">
        <f>SUM(M139:M152)</f>
        <v>117</v>
      </c>
      <c r="N155" s="70">
        <f>SUM(N139:N152)</f>
        <v>112</v>
      </c>
      <c r="O155" s="70">
        <f>SUM(O139:O152)</f>
        <v>97</v>
      </c>
      <c r="P155" s="70">
        <f>SUM(P139:P152)</f>
        <v>50</v>
      </c>
    </row>
    <row r="156" spans="1:17" ht="19.5" thickBot="1" x14ac:dyDescent="0.25">
      <c r="A156" s="800"/>
      <c r="B156" s="888"/>
      <c r="C156" s="401"/>
      <c r="D156" s="3" t="s">
        <v>1315</v>
      </c>
      <c r="E156" s="393"/>
      <c r="F156" s="393"/>
      <c r="G156" s="393"/>
      <c r="H156" s="393"/>
      <c r="I156" s="393"/>
      <c r="J156" s="393"/>
      <c r="K156" s="393"/>
      <c r="L156" s="393"/>
      <c r="M156" s="135">
        <f t="shared" ref="M156:O156" si="25">(M155*1.73*220*0.9)/1000</f>
        <v>40.077179999999998</v>
      </c>
      <c r="N156" s="135">
        <f t="shared" si="25"/>
        <v>38.364479999999993</v>
      </c>
      <c r="O156" s="135">
        <f t="shared" si="25"/>
        <v>33.226379999999999</v>
      </c>
      <c r="P156" s="136"/>
      <c r="Q156" s="168"/>
    </row>
    <row r="157" spans="1:17" ht="18.75" thickBot="1" x14ac:dyDescent="0.25">
      <c r="A157" s="800"/>
      <c r="B157" s="888"/>
      <c r="C157" s="401"/>
      <c r="D157" s="3" t="s">
        <v>1317</v>
      </c>
      <c r="E157" s="394"/>
      <c r="F157" s="394"/>
      <c r="G157" s="394"/>
      <c r="H157" s="394"/>
      <c r="I157" s="394"/>
      <c r="J157" s="394"/>
      <c r="K157" s="394"/>
      <c r="L157" s="394"/>
      <c r="M157" s="788">
        <f>(M156+N156+O156)</f>
        <v>111.66803999999999</v>
      </c>
      <c r="N157" s="789"/>
      <c r="O157" s="789"/>
      <c r="P157" s="790"/>
    </row>
    <row r="158" spans="1:17" ht="19.5" thickBot="1" x14ac:dyDescent="0.25">
      <c r="A158" s="801"/>
      <c r="B158" s="889"/>
      <c r="C158" s="438"/>
      <c r="D158" s="37" t="s">
        <v>59</v>
      </c>
      <c r="E158" s="407"/>
      <c r="F158" s="407"/>
      <c r="G158" s="407"/>
      <c r="H158" s="407"/>
      <c r="I158" s="407"/>
      <c r="J158" s="407"/>
      <c r="K158" s="407"/>
      <c r="L158" s="407"/>
      <c r="M158" s="67">
        <f>M155+M130</f>
        <v>200</v>
      </c>
      <c r="N158" s="67">
        <f>N155+N130</f>
        <v>188</v>
      </c>
      <c r="O158" s="67">
        <f>O155+O130</f>
        <v>185</v>
      </c>
      <c r="P158" s="67">
        <f>P155+P130</f>
        <v>102</v>
      </c>
    </row>
    <row r="159" spans="1:17" ht="34.5" customHeight="1" thickBot="1" x14ac:dyDescent="0.25">
      <c r="A159" s="637"/>
      <c r="B159" s="637"/>
      <c r="C159" s="637"/>
      <c r="D159" s="629" t="str">
        <f>HYPERLINK("#Оглавление!h14","&lt;&lt;&lt;&lt;&lt;")</f>
        <v>&lt;&lt;&lt;&lt;&lt;</v>
      </c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</row>
    <row r="160" spans="1:17" ht="36.75" thickBot="1" x14ac:dyDescent="0.25">
      <c r="A160" s="190" t="s">
        <v>1666</v>
      </c>
      <c r="B160" s="74"/>
      <c r="C160" s="387" t="s">
        <v>1436</v>
      </c>
      <c r="D160" s="124" t="s">
        <v>1351</v>
      </c>
      <c r="E160" s="390" t="s">
        <v>1435</v>
      </c>
      <c r="F160" s="499" t="s">
        <v>1511</v>
      </c>
      <c r="G160" s="499" t="s">
        <v>1557</v>
      </c>
      <c r="H160" s="720" t="s">
        <v>1558</v>
      </c>
      <c r="I160" s="499" t="s">
        <v>1559</v>
      </c>
      <c r="J160" s="720" t="s">
        <v>1446</v>
      </c>
      <c r="K160" s="499" t="s">
        <v>1560</v>
      </c>
      <c r="L160" s="499" t="s">
        <v>1561</v>
      </c>
      <c r="M160" s="125" t="str">
        <f>'Данные по ТП'!C180</f>
        <v>ТМ-630/10</v>
      </c>
      <c r="N160" s="126" t="s">
        <v>1352</v>
      </c>
      <c r="O160" s="125" t="s">
        <v>5</v>
      </c>
      <c r="P160" s="127">
        <f>'Данные по ТП'!F180</f>
        <v>49438</v>
      </c>
    </row>
    <row r="161" spans="1:17" ht="19.5" thickBot="1" x14ac:dyDescent="0.25">
      <c r="A161" s="794" t="s">
        <v>1667</v>
      </c>
      <c r="B161" s="887" t="s">
        <v>866</v>
      </c>
      <c r="C161" s="401">
        <v>1</v>
      </c>
      <c r="D161" s="173" t="s">
        <v>812</v>
      </c>
      <c r="E161" s="391"/>
      <c r="F161" s="686">
        <f>((O161*1.73*220*0.9)/1000)+((N161*1.73*220*0.9)/1000)+((M161*1.73*220*0.9)/1000)</f>
        <v>0</v>
      </c>
      <c r="G161" s="822">
        <v>226</v>
      </c>
      <c r="H161" s="822">
        <v>223</v>
      </c>
      <c r="I161" s="822">
        <v>225</v>
      </c>
      <c r="J161" s="822">
        <v>389</v>
      </c>
      <c r="K161" s="822">
        <v>387</v>
      </c>
      <c r="L161" s="822">
        <v>388</v>
      </c>
      <c r="M161" s="214">
        <v>0</v>
      </c>
      <c r="N161" s="214">
        <v>0</v>
      </c>
      <c r="O161" s="214">
        <v>0</v>
      </c>
      <c r="P161" s="214">
        <v>0</v>
      </c>
    </row>
    <row r="162" spans="1:17" ht="19.5" thickBot="1" x14ac:dyDescent="0.25">
      <c r="A162" s="800"/>
      <c r="B162" s="888"/>
      <c r="C162" s="401">
        <v>2</v>
      </c>
      <c r="D162" s="173" t="s">
        <v>813</v>
      </c>
      <c r="E162" s="391"/>
      <c r="F162" s="686">
        <f t="shared" ref="F162:F165" si="26">((O162*1.73*220*0.9)/1000)+((N162*1.73*220*0.9)/1000)+((M162*1.73*220*0.9)/1000)</f>
        <v>22.2651</v>
      </c>
      <c r="G162" s="823"/>
      <c r="H162" s="823"/>
      <c r="I162" s="823"/>
      <c r="J162" s="823"/>
      <c r="K162" s="823"/>
      <c r="L162" s="823"/>
      <c r="M162" s="214">
        <v>23</v>
      </c>
      <c r="N162" s="214">
        <v>32</v>
      </c>
      <c r="O162" s="214">
        <v>10</v>
      </c>
      <c r="P162" s="214">
        <v>12</v>
      </c>
    </row>
    <row r="163" spans="1:17" ht="19.5" thickBot="1" x14ac:dyDescent="0.25">
      <c r="A163" s="800"/>
      <c r="B163" s="888"/>
      <c r="C163" s="401">
        <v>3</v>
      </c>
      <c r="D163" s="173" t="s">
        <v>814</v>
      </c>
      <c r="E163" s="391"/>
      <c r="F163" s="686">
        <f t="shared" si="26"/>
        <v>48.983219999999996</v>
      </c>
      <c r="G163" s="686"/>
      <c r="H163" s="686"/>
      <c r="I163" s="686"/>
      <c r="J163" s="686"/>
      <c r="K163" s="686"/>
      <c r="L163" s="686"/>
      <c r="M163" s="214">
        <v>56</v>
      </c>
      <c r="N163" s="214">
        <v>49</v>
      </c>
      <c r="O163" s="214">
        <v>38</v>
      </c>
      <c r="P163" s="214">
        <v>15</v>
      </c>
    </row>
    <row r="164" spans="1:17" ht="19.5" thickBot="1" x14ac:dyDescent="0.25">
      <c r="A164" s="800"/>
      <c r="B164" s="888"/>
      <c r="C164" s="401">
        <v>4</v>
      </c>
      <c r="D164" s="173" t="s">
        <v>815</v>
      </c>
      <c r="E164" s="391"/>
      <c r="F164" s="686">
        <f t="shared" si="26"/>
        <v>0</v>
      </c>
      <c r="G164" s="686"/>
      <c r="H164" s="686"/>
      <c r="I164" s="686"/>
      <c r="J164" s="686"/>
      <c r="K164" s="686"/>
      <c r="L164" s="686"/>
      <c r="M164" s="214">
        <v>0</v>
      </c>
      <c r="N164" s="214">
        <v>0</v>
      </c>
      <c r="O164" s="214">
        <v>0</v>
      </c>
      <c r="P164" s="214">
        <v>0</v>
      </c>
    </row>
    <row r="165" spans="1:17" ht="19.5" thickBot="1" x14ac:dyDescent="0.25">
      <c r="A165" s="800"/>
      <c r="B165" s="888"/>
      <c r="C165" s="401">
        <v>5</v>
      </c>
      <c r="D165" s="173" t="s">
        <v>92</v>
      </c>
      <c r="E165" s="391"/>
      <c r="F165" s="686">
        <f t="shared" si="26"/>
        <v>0</v>
      </c>
      <c r="G165" s="686"/>
      <c r="H165" s="686"/>
      <c r="I165" s="686"/>
      <c r="J165" s="686"/>
      <c r="K165" s="686"/>
      <c r="L165" s="686"/>
      <c r="M165" s="214"/>
      <c r="N165" s="214"/>
      <c r="O165" s="214"/>
      <c r="P165" s="214"/>
    </row>
    <row r="166" spans="1:17" ht="19.5" thickBot="1" x14ac:dyDescent="0.25">
      <c r="A166" s="800"/>
      <c r="B166" s="888"/>
      <c r="C166" s="401">
        <v>6</v>
      </c>
      <c r="D166" s="173" t="s">
        <v>816</v>
      </c>
      <c r="E166" s="391"/>
      <c r="F166" s="686">
        <f>((O166*1.73*220*0.9)/1000)+((N166*1.73*220*0.9)/1000)+((M166*1.73*220*0.9)/1000)</f>
        <v>0</v>
      </c>
      <c r="G166" s="686"/>
      <c r="H166" s="686"/>
      <c r="I166" s="686"/>
      <c r="J166" s="686"/>
      <c r="K166" s="686"/>
      <c r="L166" s="686"/>
      <c r="M166" s="214"/>
      <c r="N166" s="214"/>
      <c r="O166" s="214"/>
      <c r="P166" s="214"/>
    </row>
    <row r="167" spans="1:17" ht="19.5" thickBot="1" x14ac:dyDescent="0.25">
      <c r="A167" s="800"/>
      <c r="B167" s="888"/>
      <c r="C167" s="401">
        <v>7</v>
      </c>
      <c r="D167" s="173" t="s">
        <v>94</v>
      </c>
      <c r="E167" s="391"/>
      <c r="F167" s="686">
        <f t="shared" ref="F167:F173" si="27">((O167*1.73*220*0.9)/1000)+((N167*1.73*220*0.9)/1000)+((M167*1.73*220*0.9)/1000)</f>
        <v>0</v>
      </c>
      <c r="G167" s="686"/>
      <c r="H167" s="686"/>
      <c r="I167" s="686"/>
      <c r="J167" s="686"/>
      <c r="K167" s="686"/>
      <c r="L167" s="686"/>
      <c r="M167" s="214"/>
      <c r="N167" s="214"/>
      <c r="O167" s="214"/>
      <c r="P167" s="214"/>
    </row>
    <row r="168" spans="1:17" ht="19.5" thickBot="1" x14ac:dyDescent="0.25">
      <c r="A168" s="800"/>
      <c r="B168" s="888"/>
      <c r="C168" s="401">
        <v>8</v>
      </c>
      <c r="D168" s="173" t="s">
        <v>817</v>
      </c>
      <c r="E168" s="391"/>
      <c r="F168" s="686">
        <f t="shared" si="27"/>
        <v>14.729219999999998</v>
      </c>
      <c r="G168" s="686"/>
      <c r="H168" s="686"/>
      <c r="I168" s="686"/>
      <c r="J168" s="686"/>
      <c r="K168" s="686"/>
      <c r="L168" s="686"/>
      <c r="M168" s="214">
        <v>14</v>
      </c>
      <c r="N168" s="214">
        <v>12</v>
      </c>
      <c r="O168" s="214">
        <v>17</v>
      </c>
      <c r="P168" s="214">
        <v>6</v>
      </c>
    </row>
    <row r="169" spans="1:17" ht="19.5" thickBot="1" x14ac:dyDescent="0.25">
      <c r="A169" s="800"/>
      <c r="B169" s="888"/>
      <c r="C169" s="401">
        <v>21</v>
      </c>
      <c r="D169" s="173" t="s">
        <v>818</v>
      </c>
      <c r="E169" s="391"/>
      <c r="F169" s="686">
        <f t="shared" si="27"/>
        <v>0</v>
      </c>
      <c r="G169" s="686"/>
      <c r="H169" s="686"/>
      <c r="I169" s="686"/>
      <c r="J169" s="686"/>
      <c r="K169" s="686"/>
      <c r="L169" s="686"/>
      <c r="M169" s="214">
        <v>0</v>
      </c>
      <c r="N169" s="214">
        <v>0</v>
      </c>
      <c r="O169" s="214">
        <v>0</v>
      </c>
      <c r="P169" s="214">
        <v>0</v>
      </c>
    </row>
    <row r="170" spans="1:17" ht="19.5" thickBot="1" x14ac:dyDescent="0.25">
      <c r="A170" s="800"/>
      <c r="B170" s="888"/>
      <c r="C170" s="401">
        <v>22</v>
      </c>
      <c r="D170" s="173" t="s">
        <v>819</v>
      </c>
      <c r="E170" s="391"/>
      <c r="F170" s="686">
        <f t="shared" si="27"/>
        <v>0</v>
      </c>
      <c r="G170" s="686"/>
      <c r="H170" s="686"/>
      <c r="I170" s="686"/>
      <c r="J170" s="686"/>
      <c r="K170" s="686"/>
      <c r="L170" s="686"/>
      <c r="M170" s="214">
        <v>0</v>
      </c>
      <c r="N170" s="214">
        <v>0</v>
      </c>
      <c r="O170" s="214">
        <v>0</v>
      </c>
      <c r="P170" s="214">
        <v>0</v>
      </c>
    </row>
    <row r="171" spans="1:17" ht="19.5" thickBot="1" x14ac:dyDescent="0.25">
      <c r="A171" s="800"/>
      <c r="B171" s="888"/>
      <c r="C171" s="401">
        <v>23</v>
      </c>
      <c r="D171" s="173" t="s">
        <v>820</v>
      </c>
      <c r="E171" s="391"/>
      <c r="F171" s="686">
        <f t="shared" si="27"/>
        <v>12.67398</v>
      </c>
      <c r="G171" s="686"/>
      <c r="H171" s="686"/>
      <c r="I171" s="686"/>
      <c r="J171" s="686"/>
      <c r="K171" s="686"/>
      <c r="L171" s="686"/>
      <c r="M171" s="214">
        <v>18</v>
      </c>
      <c r="N171" s="214">
        <v>6</v>
      </c>
      <c r="O171" s="214">
        <v>13</v>
      </c>
      <c r="P171" s="214">
        <v>10</v>
      </c>
    </row>
    <row r="172" spans="1:17" ht="19.5" thickBot="1" x14ac:dyDescent="0.25">
      <c r="A172" s="800"/>
      <c r="B172" s="888"/>
      <c r="C172" s="401">
        <v>24</v>
      </c>
      <c r="D172" s="173" t="s">
        <v>821</v>
      </c>
      <c r="E172" s="391"/>
      <c r="F172" s="686">
        <f t="shared" si="27"/>
        <v>18.154619999999998</v>
      </c>
      <c r="G172" s="686"/>
      <c r="H172" s="686"/>
      <c r="I172" s="686"/>
      <c r="J172" s="686"/>
      <c r="K172" s="686"/>
      <c r="L172" s="686"/>
      <c r="M172" s="214">
        <v>7</v>
      </c>
      <c r="N172" s="214">
        <v>28</v>
      </c>
      <c r="O172" s="214">
        <v>18</v>
      </c>
      <c r="P172" s="214">
        <v>13</v>
      </c>
    </row>
    <row r="173" spans="1:17" ht="19.5" thickBot="1" x14ac:dyDescent="0.25">
      <c r="A173" s="800"/>
      <c r="B173" s="888"/>
      <c r="C173" s="401"/>
      <c r="D173" s="173"/>
      <c r="E173" s="391"/>
      <c r="F173" s="686">
        <f t="shared" si="27"/>
        <v>0</v>
      </c>
      <c r="G173" s="686"/>
      <c r="H173" s="686"/>
      <c r="I173" s="686"/>
      <c r="J173" s="686"/>
      <c r="K173" s="686"/>
      <c r="L173" s="686"/>
      <c r="M173" s="361"/>
      <c r="N173" s="361"/>
      <c r="O173" s="361"/>
      <c r="P173" s="361"/>
    </row>
    <row r="174" spans="1:17" ht="19.5" thickBot="1" x14ac:dyDescent="0.25">
      <c r="A174" s="800"/>
      <c r="B174" s="888"/>
      <c r="C174" s="401"/>
      <c r="D174" s="173"/>
      <c r="E174" s="391"/>
      <c r="F174" s="391"/>
      <c r="G174" s="391"/>
      <c r="H174" s="391"/>
      <c r="I174" s="391"/>
      <c r="J174" s="391"/>
      <c r="K174" s="391"/>
      <c r="L174" s="391"/>
      <c r="M174" s="361"/>
      <c r="N174" s="361"/>
      <c r="O174" s="361"/>
      <c r="P174" s="361"/>
    </row>
    <row r="175" spans="1:17" ht="19.5" thickBot="1" x14ac:dyDescent="0.25">
      <c r="A175" s="800"/>
      <c r="B175" s="888"/>
      <c r="C175" s="401"/>
      <c r="D175" s="3" t="s">
        <v>1314</v>
      </c>
      <c r="E175" s="393"/>
      <c r="F175" s="393"/>
      <c r="G175" s="393"/>
      <c r="H175" s="393"/>
      <c r="I175" s="393"/>
      <c r="J175" s="393"/>
      <c r="K175" s="393"/>
      <c r="L175" s="393"/>
      <c r="M175" s="70">
        <f>SUM(M161:M172)</f>
        <v>118</v>
      </c>
      <c r="N175" s="70">
        <f>SUM(N161:N172)</f>
        <v>127</v>
      </c>
      <c r="O175" s="70">
        <f>SUM(O161:O172)</f>
        <v>96</v>
      </c>
      <c r="P175" s="70">
        <f>SUM(P161:P172)</f>
        <v>56</v>
      </c>
    </row>
    <row r="176" spans="1:17" ht="19.5" thickBot="1" x14ac:dyDescent="0.25">
      <c r="A176" s="800"/>
      <c r="B176" s="888"/>
      <c r="C176" s="401"/>
      <c r="D176" s="3" t="s">
        <v>1315</v>
      </c>
      <c r="E176" s="393"/>
      <c r="F176" s="393"/>
      <c r="G176" s="393"/>
      <c r="H176" s="393"/>
      <c r="I176" s="393"/>
      <c r="J176" s="393"/>
      <c r="K176" s="393"/>
      <c r="L176" s="393"/>
      <c r="M176" s="135">
        <f t="shared" ref="M176:O176" si="28">(M175*1.73*220*0.9)/1000</f>
        <v>40.419719999999991</v>
      </c>
      <c r="N176" s="135">
        <f t="shared" si="28"/>
        <v>43.502580000000002</v>
      </c>
      <c r="O176" s="135">
        <f t="shared" si="28"/>
        <v>32.883839999999999</v>
      </c>
      <c r="P176" s="136"/>
      <c r="Q176" s="168"/>
    </row>
    <row r="177" spans="1:16" ht="18.75" thickBot="1" x14ac:dyDescent="0.25">
      <c r="A177" s="800"/>
      <c r="B177" s="888"/>
      <c r="C177" s="401"/>
      <c r="D177" s="3" t="s">
        <v>1316</v>
      </c>
      <c r="E177" s="394"/>
      <c r="F177" s="394"/>
      <c r="G177" s="394"/>
      <c r="H177" s="394"/>
      <c r="I177" s="394"/>
      <c r="J177" s="394"/>
      <c r="K177" s="394"/>
      <c r="L177" s="394"/>
      <c r="M177" s="788">
        <f>(M176+N176+O176)</f>
        <v>116.80614</v>
      </c>
      <c r="N177" s="789"/>
      <c r="O177" s="789"/>
      <c r="P177" s="790"/>
    </row>
    <row r="178" spans="1:16" ht="19.5" thickBot="1" x14ac:dyDescent="0.25">
      <c r="A178" s="800"/>
      <c r="B178" s="888"/>
      <c r="C178" s="404"/>
      <c r="D178" s="830"/>
      <c r="E178" s="831"/>
      <c r="F178" s="831"/>
      <c r="G178" s="831"/>
      <c r="H178" s="831"/>
      <c r="I178" s="831"/>
      <c r="J178" s="831"/>
      <c r="K178" s="831"/>
      <c r="L178" s="831"/>
      <c r="M178" s="831"/>
      <c r="N178" s="831"/>
      <c r="O178" s="831"/>
      <c r="P178" s="832"/>
    </row>
    <row r="179" spans="1:16" ht="36.75" thickBot="1" x14ac:dyDescent="0.25">
      <c r="A179" s="800"/>
      <c r="B179" s="888"/>
      <c r="C179" s="387" t="s">
        <v>1436</v>
      </c>
      <c r="D179" s="124" t="s">
        <v>1327</v>
      </c>
      <c r="E179" s="390" t="s">
        <v>1435</v>
      </c>
      <c r="F179" s="499" t="s">
        <v>1511</v>
      </c>
      <c r="G179" s="499" t="s">
        <v>1557</v>
      </c>
      <c r="H179" s="720" t="s">
        <v>1558</v>
      </c>
      <c r="I179" s="499" t="s">
        <v>1559</v>
      </c>
      <c r="J179" s="720" t="s">
        <v>1446</v>
      </c>
      <c r="K179" s="499" t="s">
        <v>1560</v>
      </c>
      <c r="L179" s="499" t="s">
        <v>1561</v>
      </c>
      <c r="M179" s="125" t="str">
        <f>'Данные по ТП'!C181</f>
        <v>ТМ-400/10</v>
      </c>
      <c r="N179" s="126" t="s">
        <v>1352</v>
      </c>
      <c r="O179" s="125" t="s">
        <v>5</v>
      </c>
      <c r="P179" s="127">
        <f>'Данные по ТП'!F181</f>
        <v>51299</v>
      </c>
    </row>
    <row r="180" spans="1:16" ht="19.5" thickBot="1" x14ac:dyDescent="0.25">
      <c r="A180" s="800"/>
      <c r="B180" s="888"/>
      <c r="C180" s="401">
        <v>9</v>
      </c>
      <c r="D180" s="207" t="s">
        <v>24</v>
      </c>
      <c r="E180" s="431"/>
      <c r="F180" s="686">
        <f>((O180*1.73*220*0.9)/1000)+((N180*1.73*220*0.9)/1000)+((M180*1.73*220*0.9)/1000)</f>
        <v>0</v>
      </c>
      <c r="G180" s="822">
        <v>231</v>
      </c>
      <c r="H180" s="822">
        <v>231</v>
      </c>
      <c r="I180" s="822">
        <v>230</v>
      </c>
      <c r="J180" s="822">
        <v>397</v>
      </c>
      <c r="K180" s="822">
        <v>395</v>
      </c>
      <c r="L180" s="822">
        <v>396</v>
      </c>
      <c r="M180" s="242"/>
      <c r="N180" s="242"/>
      <c r="O180" s="242"/>
      <c r="P180" s="242"/>
    </row>
    <row r="181" spans="1:16" ht="19.5" thickBot="1" x14ac:dyDescent="0.25">
      <c r="A181" s="800"/>
      <c r="B181" s="888"/>
      <c r="C181" s="401">
        <v>10</v>
      </c>
      <c r="D181" s="173" t="s">
        <v>822</v>
      </c>
      <c r="E181" s="391"/>
      <c r="F181" s="686">
        <f t="shared" ref="F181:F184" si="29">((O181*1.73*220*0.9)/1000)+((N181*1.73*220*0.9)/1000)+((M181*1.73*220*0.9)/1000)</f>
        <v>43.160040000000002</v>
      </c>
      <c r="G181" s="823"/>
      <c r="H181" s="823"/>
      <c r="I181" s="823"/>
      <c r="J181" s="823"/>
      <c r="K181" s="823"/>
      <c r="L181" s="823"/>
      <c r="M181" s="214">
        <v>33</v>
      </c>
      <c r="N181" s="214">
        <v>40</v>
      </c>
      <c r="O181" s="214">
        <v>53</v>
      </c>
      <c r="P181" s="214">
        <v>15</v>
      </c>
    </row>
    <row r="182" spans="1:16" ht="19.5" thickBot="1" x14ac:dyDescent="0.25">
      <c r="A182" s="800"/>
      <c r="B182" s="888"/>
      <c r="C182" s="401">
        <v>11</v>
      </c>
      <c r="D182" s="173" t="s">
        <v>96</v>
      </c>
      <c r="E182" s="391"/>
      <c r="F182" s="686">
        <f t="shared" si="29"/>
        <v>0</v>
      </c>
      <c r="G182" s="686"/>
      <c r="H182" s="686"/>
      <c r="I182" s="686"/>
      <c r="J182" s="686"/>
      <c r="K182" s="686"/>
      <c r="L182" s="686"/>
      <c r="M182" s="214"/>
      <c r="N182" s="214"/>
      <c r="O182" s="214"/>
      <c r="P182" s="214"/>
    </row>
    <row r="183" spans="1:16" ht="19.5" thickBot="1" x14ac:dyDescent="0.25">
      <c r="A183" s="800"/>
      <c r="B183" s="888"/>
      <c r="C183" s="401">
        <v>12</v>
      </c>
      <c r="D183" s="173" t="s">
        <v>852</v>
      </c>
      <c r="E183" s="391"/>
      <c r="F183" s="686">
        <f t="shared" si="29"/>
        <v>0</v>
      </c>
      <c r="G183" s="686"/>
      <c r="H183" s="686"/>
      <c r="I183" s="686"/>
      <c r="J183" s="686"/>
      <c r="K183" s="686"/>
      <c r="L183" s="686"/>
      <c r="M183" s="214"/>
      <c r="N183" s="214"/>
      <c r="O183" s="214"/>
      <c r="P183" s="214"/>
    </row>
    <row r="184" spans="1:16" ht="19.5" thickBot="1" x14ac:dyDescent="0.25">
      <c r="A184" s="800"/>
      <c r="B184" s="888"/>
      <c r="C184" s="401">
        <v>13</v>
      </c>
      <c r="D184" s="173" t="s">
        <v>1670</v>
      </c>
      <c r="E184" s="391"/>
      <c r="F184" s="686">
        <f t="shared" si="29"/>
        <v>0</v>
      </c>
      <c r="G184" s="686"/>
      <c r="H184" s="686"/>
      <c r="I184" s="686"/>
      <c r="J184" s="686"/>
      <c r="K184" s="686"/>
      <c r="L184" s="686"/>
      <c r="M184" s="214">
        <v>0</v>
      </c>
      <c r="N184" s="214">
        <v>0</v>
      </c>
      <c r="O184" s="214">
        <v>0</v>
      </c>
      <c r="P184" s="214">
        <v>0</v>
      </c>
    </row>
    <row r="185" spans="1:16" ht="19.5" thickBot="1" x14ac:dyDescent="0.25">
      <c r="A185" s="800"/>
      <c r="B185" s="888"/>
      <c r="C185" s="401">
        <v>14</v>
      </c>
      <c r="D185" s="173" t="s">
        <v>823</v>
      </c>
      <c r="E185" s="391"/>
      <c r="F185" s="686">
        <f>((O185*1.73*220*0.9)/1000)+((N185*1.73*220*0.9)/1000)+((M185*1.73*220*0.9)/1000)</f>
        <v>24.662880000000001</v>
      </c>
      <c r="G185" s="686"/>
      <c r="H185" s="686"/>
      <c r="I185" s="686"/>
      <c r="J185" s="686"/>
      <c r="K185" s="686"/>
      <c r="L185" s="686"/>
      <c r="M185" s="214">
        <v>15</v>
      </c>
      <c r="N185" s="214">
        <v>25</v>
      </c>
      <c r="O185" s="214">
        <v>32</v>
      </c>
      <c r="P185" s="214">
        <v>11</v>
      </c>
    </row>
    <row r="186" spans="1:16" ht="19.5" thickBot="1" x14ac:dyDescent="0.25">
      <c r="A186" s="800"/>
      <c r="B186" s="888"/>
      <c r="C186" s="401">
        <v>15</v>
      </c>
      <c r="D186" s="173" t="s">
        <v>824</v>
      </c>
      <c r="E186" s="391"/>
      <c r="F186" s="686">
        <f t="shared" ref="F186:F191" si="30">((O186*1.73*220*0.9)/1000)+((N186*1.73*220*0.9)/1000)+((M186*1.73*220*0.9)/1000)</f>
        <v>0</v>
      </c>
      <c r="G186" s="686"/>
      <c r="H186" s="686"/>
      <c r="I186" s="686"/>
      <c r="J186" s="686"/>
      <c r="K186" s="686"/>
      <c r="L186" s="686"/>
      <c r="M186" s="214">
        <v>0</v>
      </c>
      <c r="N186" s="214">
        <v>0</v>
      </c>
      <c r="O186" s="214">
        <v>0</v>
      </c>
      <c r="P186" s="214">
        <v>0</v>
      </c>
    </row>
    <row r="187" spans="1:16" ht="19.5" thickBot="1" x14ac:dyDescent="0.25">
      <c r="A187" s="800"/>
      <c r="B187" s="888"/>
      <c r="C187" s="401">
        <v>16</v>
      </c>
      <c r="D187" s="173" t="s">
        <v>1671</v>
      </c>
      <c r="E187" s="391"/>
      <c r="F187" s="686">
        <f t="shared" si="30"/>
        <v>0</v>
      </c>
      <c r="G187" s="686"/>
      <c r="H187" s="686"/>
      <c r="I187" s="686"/>
      <c r="J187" s="686"/>
      <c r="K187" s="686"/>
      <c r="L187" s="686"/>
      <c r="M187" s="214">
        <v>0</v>
      </c>
      <c r="N187" s="214">
        <v>0</v>
      </c>
      <c r="O187" s="214">
        <v>0</v>
      </c>
      <c r="P187" s="214">
        <v>0</v>
      </c>
    </row>
    <row r="188" spans="1:16" ht="19.5" thickBot="1" x14ac:dyDescent="0.25">
      <c r="A188" s="800"/>
      <c r="B188" s="888"/>
      <c r="C188" s="401">
        <v>17</v>
      </c>
      <c r="D188" s="173" t="s">
        <v>825</v>
      </c>
      <c r="E188" s="391"/>
      <c r="F188" s="686">
        <f t="shared" si="30"/>
        <v>13.01652</v>
      </c>
      <c r="G188" s="686"/>
      <c r="H188" s="686"/>
      <c r="I188" s="686"/>
      <c r="J188" s="686"/>
      <c r="K188" s="686"/>
      <c r="L188" s="686"/>
      <c r="M188" s="214">
        <v>15</v>
      </c>
      <c r="N188" s="214">
        <v>12</v>
      </c>
      <c r="O188" s="214">
        <v>11</v>
      </c>
      <c r="P188" s="214">
        <v>7</v>
      </c>
    </row>
    <row r="189" spans="1:16" ht="19.5" thickBot="1" x14ac:dyDescent="0.25">
      <c r="A189" s="800"/>
      <c r="B189" s="888"/>
      <c r="C189" s="401">
        <v>18</v>
      </c>
      <c r="D189" s="173" t="s">
        <v>826</v>
      </c>
      <c r="E189" s="391"/>
      <c r="F189" s="686">
        <f t="shared" si="30"/>
        <v>20.894939999999998</v>
      </c>
      <c r="G189" s="686"/>
      <c r="H189" s="686"/>
      <c r="I189" s="686"/>
      <c r="J189" s="686"/>
      <c r="K189" s="686"/>
      <c r="L189" s="686"/>
      <c r="M189" s="214">
        <v>13</v>
      </c>
      <c r="N189" s="214">
        <v>38</v>
      </c>
      <c r="O189" s="214">
        <v>10</v>
      </c>
      <c r="P189" s="214">
        <v>15</v>
      </c>
    </row>
    <row r="190" spans="1:16" ht="38.25" thickBot="1" x14ac:dyDescent="0.25">
      <c r="A190" s="800"/>
      <c r="B190" s="888"/>
      <c r="C190" s="401">
        <v>19</v>
      </c>
      <c r="D190" s="173" t="s">
        <v>1672</v>
      </c>
      <c r="E190" s="391"/>
      <c r="F190" s="686">
        <f t="shared" si="30"/>
        <v>23.635260000000002</v>
      </c>
      <c r="G190" s="686"/>
      <c r="H190" s="686"/>
      <c r="I190" s="686"/>
      <c r="J190" s="686"/>
      <c r="K190" s="686"/>
      <c r="L190" s="686"/>
      <c r="M190" s="214">
        <v>45</v>
      </c>
      <c r="N190" s="214">
        <v>18</v>
      </c>
      <c r="O190" s="214">
        <v>6</v>
      </c>
      <c r="P190" s="214">
        <v>32</v>
      </c>
    </row>
    <row r="191" spans="1:16" ht="19.5" thickBot="1" x14ac:dyDescent="0.25">
      <c r="A191" s="800"/>
      <c r="B191" s="888"/>
      <c r="C191" s="401">
        <v>20</v>
      </c>
      <c r="D191" s="173" t="s">
        <v>827</v>
      </c>
      <c r="E191" s="391"/>
      <c r="F191" s="686">
        <f t="shared" si="30"/>
        <v>14.729220000000002</v>
      </c>
      <c r="G191" s="686"/>
      <c r="H191" s="686"/>
      <c r="I191" s="686"/>
      <c r="J191" s="686"/>
      <c r="K191" s="686"/>
      <c r="L191" s="686"/>
      <c r="M191" s="214">
        <v>18</v>
      </c>
      <c r="N191" s="214">
        <v>15</v>
      </c>
      <c r="O191" s="214">
        <v>10</v>
      </c>
      <c r="P191" s="214">
        <v>6</v>
      </c>
    </row>
    <row r="192" spans="1:16" ht="19.5" thickBot="1" x14ac:dyDescent="0.25">
      <c r="A192" s="800"/>
      <c r="B192" s="888"/>
      <c r="C192" s="401"/>
      <c r="D192" s="173"/>
      <c r="E192" s="391"/>
      <c r="F192" s="686"/>
      <c r="G192" s="686"/>
      <c r="H192" s="686"/>
      <c r="I192" s="686"/>
      <c r="J192" s="686"/>
      <c r="K192" s="686"/>
      <c r="L192" s="686"/>
      <c r="M192" s="361"/>
      <c r="N192" s="361"/>
      <c r="O192" s="361"/>
      <c r="P192" s="361"/>
    </row>
    <row r="193" spans="1:17" ht="19.5" thickBot="1" x14ac:dyDescent="0.25">
      <c r="A193" s="800"/>
      <c r="B193" s="888"/>
      <c r="C193" s="401"/>
      <c r="D193" s="173"/>
      <c r="E193" s="391"/>
      <c r="F193" s="686"/>
      <c r="G193" s="686"/>
      <c r="H193" s="686"/>
      <c r="I193" s="686"/>
      <c r="J193" s="686"/>
      <c r="K193" s="686"/>
      <c r="L193" s="686"/>
      <c r="M193" s="361"/>
      <c r="N193" s="361"/>
      <c r="O193" s="361"/>
      <c r="P193" s="361"/>
    </row>
    <row r="194" spans="1:17" ht="19.5" thickBot="1" x14ac:dyDescent="0.25">
      <c r="A194" s="800"/>
      <c r="B194" s="888"/>
      <c r="C194" s="401"/>
      <c r="D194" s="3" t="s">
        <v>1313</v>
      </c>
      <c r="E194" s="393"/>
      <c r="F194" s="393"/>
      <c r="G194" s="393"/>
      <c r="H194" s="393"/>
      <c r="I194" s="393"/>
      <c r="J194" s="393"/>
      <c r="K194" s="393"/>
      <c r="L194" s="393"/>
      <c r="M194" s="70">
        <f>SUM(M181:M191)</f>
        <v>139</v>
      </c>
      <c r="N194" s="70">
        <f>SUM(N181:N191)</f>
        <v>148</v>
      </c>
      <c r="O194" s="70">
        <f>SUM(O181:O191)</f>
        <v>122</v>
      </c>
      <c r="P194" s="70">
        <f>SUM(P181:P191)</f>
        <v>86</v>
      </c>
    </row>
    <row r="195" spans="1:17" ht="19.5" thickBot="1" x14ac:dyDescent="0.25">
      <c r="A195" s="800"/>
      <c r="B195" s="888"/>
      <c r="C195" s="401"/>
      <c r="D195" s="3" t="s">
        <v>1315</v>
      </c>
      <c r="E195" s="393"/>
      <c r="F195" s="393"/>
      <c r="G195" s="393"/>
      <c r="H195" s="393"/>
      <c r="I195" s="393"/>
      <c r="J195" s="393"/>
      <c r="K195" s="393"/>
      <c r="L195" s="393"/>
      <c r="M195" s="135">
        <f t="shared" ref="M195:O195" si="31">(M194*1.73*220*0.9)/1000</f>
        <v>47.613060000000004</v>
      </c>
      <c r="N195" s="135">
        <f t="shared" si="31"/>
        <v>50.695920000000008</v>
      </c>
      <c r="O195" s="135">
        <f t="shared" si="31"/>
        <v>41.789879999999997</v>
      </c>
      <c r="P195" s="136"/>
      <c r="Q195" s="168"/>
    </row>
    <row r="196" spans="1:17" ht="18.75" thickBot="1" x14ac:dyDescent="0.25">
      <c r="A196" s="800"/>
      <c r="B196" s="888"/>
      <c r="C196" s="401"/>
      <c r="D196" s="3" t="s">
        <v>1317</v>
      </c>
      <c r="E196" s="394"/>
      <c r="F196" s="394"/>
      <c r="G196" s="394"/>
      <c r="H196" s="394"/>
      <c r="I196" s="394"/>
      <c r="J196" s="394"/>
      <c r="K196" s="394"/>
      <c r="L196" s="394"/>
      <c r="M196" s="788">
        <f>(M195+N195+O195)</f>
        <v>140.09886</v>
      </c>
      <c r="N196" s="789"/>
      <c r="O196" s="789"/>
      <c r="P196" s="790"/>
    </row>
    <row r="197" spans="1:17" ht="18.75" customHeight="1" thickBot="1" x14ac:dyDescent="0.25">
      <c r="A197" s="800"/>
      <c r="B197" s="888"/>
      <c r="C197" s="406"/>
      <c r="D197" s="37" t="s">
        <v>59</v>
      </c>
      <c r="E197" s="434"/>
      <c r="F197" s="434"/>
      <c r="G197" s="434"/>
      <c r="H197" s="434"/>
      <c r="I197" s="434"/>
      <c r="J197" s="434"/>
      <c r="K197" s="434"/>
      <c r="L197" s="434"/>
      <c r="M197" s="75">
        <f>M194+M175</f>
        <v>257</v>
      </c>
      <c r="N197" s="75">
        <f>N194+N175</f>
        <v>275</v>
      </c>
      <c r="O197" s="75">
        <f>O194+O175</f>
        <v>218</v>
      </c>
      <c r="P197" s="75">
        <f>P194+P175</f>
        <v>142</v>
      </c>
    </row>
    <row r="198" spans="1:17" ht="42" customHeight="1" thickBot="1" x14ac:dyDescent="0.25">
      <c r="A198" s="637"/>
      <c r="B198" s="637"/>
      <c r="C198" s="637"/>
      <c r="D198" s="629" t="str">
        <f>HYPERLINK("#Оглавление!h14","&lt;&lt;&lt;&lt;&lt;")</f>
        <v>&lt;&lt;&lt;&lt;&lt;</v>
      </c>
      <c r="E198" s="637"/>
      <c r="F198" s="637"/>
      <c r="G198" s="637"/>
      <c r="H198" s="637"/>
      <c r="I198" s="637"/>
      <c r="J198" s="637"/>
      <c r="K198" s="637"/>
      <c r="L198" s="637"/>
      <c r="M198" s="637"/>
      <c r="N198" s="637"/>
      <c r="O198" s="637"/>
      <c r="P198" s="637"/>
    </row>
    <row r="199" spans="1:17" ht="36.75" thickBot="1" x14ac:dyDescent="0.25">
      <c r="A199" s="190" t="s">
        <v>1666</v>
      </c>
      <c r="B199" s="74"/>
      <c r="C199" s="387" t="s">
        <v>1436</v>
      </c>
      <c r="D199" s="124" t="s">
        <v>1351</v>
      </c>
      <c r="E199" s="390" t="s">
        <v>1435</v>
      </c>
      <c r="F199" s="499" t="s">
        <v>1511</v>
      </c>
      <c r="G199" s="499" t="s">
        <v>1557</v>
      </c>
      <c r="H199" s="720" t="s">
        <v>1558</v>
      </c>
      <c r="I199" s="499" t="s">
        <v>1559</v>
      </c>
      <c r="J199" s="720" t="s">
        <v>1446</v>
      </c>
      <c r="K199" s="499" t="s">
        <v>1560</v>
      </c>
      <c r="L199" s="499" t="s">
        <v>1561</v>
      </c>
      <c r="M199" s="125" t="str">
        <f>'Данные по ТП'!C182</f>
        <v>ТМ-630/10</v>
      </c>
      <c r="N199" s="126" t="s">
        <v>1352</v>
      </c>
      <c r="O199" s="125" t="s">
        <v>5</v>
      </c>
      <c r="P199" s="127">
        <f>'Данные по ТП'!F182</f>
        <v>4241</v>
      </c>
    </row>
    <row r="200" spans="1:17" ht="19.5" thickBot="1" x14ac:dyDescent="0.25">
      <c r="A200" s="794" t="s">
        <v>1667</v>
      </c>
      <c r="B200" s="887" t="s">
        <v>867</v>
      </c>
      <c r="C200" s="401">
        <v>1</v>
      </c>
      <c r="D200" s="173" t="s">
        <v>1673</v>
      </c>
      <c r="E200" s="391"/>
      <c r="F200" s="686">
        <f>((O200*1.73*220*0.9)/1000)+((N200*1.73*220*0.9)/1000)+((M200*1.73*220*0.9)/1000)</f>
        <v>0</v>
      </c>
      <c r="G200" s="822">
        <v>227</v>
      </c>
      <c r="H200" s="822">
        <v>229</v>
      </c>
      <c r="I200" s="822">
        <v>229</v>
      </c>
      <c r="J200" s="822">
        <v>393</v>
      </c>
      <c r="K200" s="822">
        <v>395</v>
      </c>
      <c r="L200" s="822">
        <v>396</v>
      </c>
      <c r="M200" s="214"/>
      <c r="N200" s="214"/>
      <c r="O200" s="214"/>
      <c r="P200" s="214"/>
    </row>
    <row r="201" spans="1:17" ht="19.5" thickBot="1" x14ac:dyDescent="0.25">
      <c r="A201" s="800"/>
      <c r="B201" s="888"/>
      <c r="C201" s="401">
        <v>2</v>
      </c>
      <c r="D201" s="173" t="s">
        <v>828</v>
      </c>
      <c r="E201" s="391"/>
      <c r="F201" s="686">
        <f t="shared" ref="F201:F204" si="32">((O201*1.73*220*0.9)/1000)+((N201*1.73*220*0.9)/1000)+((M201*1.73*220*0.9)/1000)</f>
        <v>7.5358800000000006</v>
      </c>
      <c r="G201" s="823"/>
      <c r="H201" s="823"/>
      <c r="I201" s="823"/>
      <c r="J201" s="823"/>
      <c r="K201" s="823"/>
      <c r="L201" s="823"/>
      <c r="M201" s="214">
        <v>4</v>
      </c>
      <c r="N201" s="214">
        <v>2</v>
      </c>
      <c r="O201" s="214">
        <v>16</v>
      </c>
      <c r="P201" s="214">
        <v>6</v>
      </c>
    </row>
    <row r="202" spans="1:17" ht="19.5" thickBot="1" x14ac:dyDescent="0.25">
      <c r="A202" s="800"/>
      <c r="B202" s="888"/>
      <c r="C202" s="401">
        <v>3</v>
      </c>
      <c r="D202" s="173" t="s">
        <v>846</v>
      </c>
      <c r="E202" s="391"/>
      <c r="F202" s="686">
        <f t="shared" si="32"/>
        <v>0</v>
      </c>
      <c r="G202" s="686"/>
      <c r="H202" s="686"/>
      <c r="I202" s="686"/>
      <c r="J202" s="686"/>
      <c r="K202" s="686"/>
      <c r="L202" s="686"/>
      <c r="M202" s="214"/>
      <c r="N202" s="214"/>
      <c r="O202" s="214"/>
      <c r="P202" s="214"/>
    </row>
    <row r="203" spans="1:17" ht="19.5" thickBot="1" x14ac:dyDescent="0.25">
      <c r="A203" s="800"/>
      <c r="B203" s="888"/>
      <c r="C203" s="401">
        <v>4</v>
      </c>
      <c r="D203" s="173" t="s">
        <v>829</v>
      </c>
      <c r="E203" s="391"/>
      <c r="F203" s="686">
        <f t="shared" si="32"/>
        <v>18.839700000000001</v>
      </c>
      <c r="G203" s="686"/>
      <c r="H203" s="686"/>
      <c r="I203" s="686"/>
      <c r="J203" s="686"/>
      <c r="K203" s="686"/>
      <c r="L203" s="686"/>
      <c r="M203" s="214">
        <v>28</v>
      </c>
      <c r="N203" s="214">
        <v>17</v>
      </c>
      <c r="O203" s="214">
        <v>10</v>
      </c>
      <c r="P203" s="214">
        <v>11</v>
      </c>
    </row>
    <row r="204" spans="1:17" ht="19.5" thickBot="1" x14ac:dyDescent="0.25">
      <c r="A204" s="800"/>
      <c r="B204" s="888"/>
      <c r="C204" s="401">
        <v>5</v>
      </c>
      <c r="D204" s="173" t="s">
        <v>92</v>
      </c>
      <c r="E204" s="391"/>
      <c r="F204" s="686">
        <f t="shared" si="32"/>
        <v>0</v>
      </c>
      <c r="G204" s="686"/>
      <c r="H204" s="686"/>
      <c r="I204" s="686"/>
      <c r="J204" s="686"/>
      <c r="K204" s="686"/>
      <c r="L204" s="686"/>
      <c r="M204" s="214"/>
      <c r="N204" s="214"/>
      <c r="O204" s="214"/>
      <c r="P204" s="214"/>
    </row>
    <row r="205" spans="1:17" ht="19.5" thickBot="1" x14ac:dyDescent="0.25">
      <c r="A205" s="800"/>
      <c r="B205" s="888"/>
      <c r="C205" s="401">
        <v>6</v>
      </c>
      <c r="D205" s="173" t="s">
        <v>830</v>
      </c>
      <c r="E205" s="391"/>
      <c r="F205" s="686">
        <f>((O205*1.73*220*0.9)/1000)+((N205*1.73*220*0.9)/1000)+((M205*1.73*220*0.9)/1000)</f>
        <v>0</v>
      </c>
      <c r="G205" s="686"/>
      <c r="H205" s="686"/>
      <c r="I205" s="686"/>
      <c r="J205" s="686"/>
      <c r="K205" s="686"/>
      <c r="L205" s="686"/>
      <c r="M205" s="214">
        <v>0</v>
      </c>
      <c r="N205" s="214">
        <v>0</v>
      </c>
      <c r="O205" s="214">
        <v>0</v>
      </c>
      <c r="P205" s="214">
        <v>0</v>
      </c>
    </row>
    <row r="206" spans="1:17" ht="19.5" thickBot="1" x14ac:dyDescent="0.25">
      <c r="A206" s="800"/>
      <c r="B206" s="888"/>
      <c r="C206" s="401">
        <v>7</v>
      </c>
      <c r="D206" s="173" t="s">
        <v>831</v>
      </c>
      <c r="E206" s="391"/>
      <c r="F206" s="686">
        <f t="shared" ref="F206:F211" si="33">((O206*1.73*220*0.9)/1000)+((N206*1.73*220*0.9)/1000)+((M206*1.73*220*0.9)/1000)</f>
        <v>42.817500000000003</v>
      </c>
      <c r="G206" s="686"/>
      <c r="H206" s="686"/>
      <c r="I206" s="686"/>
      <c r="J206" s="686"/>
      <c r="K206" s="686"/>
      <c r="L206" s="686"/>
      <c r="M206" s="214">
        <v>55</v>
      </c>
      <c r="N206" s="214">
        <v>38</v>
      </c>
      <c r="O206" s="214">
        <v>32</v>
      </c>
      <c r="P206" s="214">
        <v>10</v>
      </c>
    </row>
    <row r="207" spans="1:17" ht="19.5" thickBot="1" x14ac:dyDescent="0.25">
      <c r="A207" s="800"/>
      <c r="B207" s="888"/>
      <c r="C207" s="401">
        <v>8</v>
      </c>
      <c r="D207" s="173" t="s">
        <v>832</v>
      </c>
      <c r="E207" s="391"/>
      <c r="F207" s="686">
        <f t="shared" si="33"/>
        <v>0.68508000000000002</v>
      </c>
      <c r="G207" s="686"/>
      <c r="H207" s="686"/>
      <c r="I207" s="686"/>
      <c r="J207" s="686"/>
      <c r="K207" s="686"/>
      <c r="L207" s="686"/>
      <c r="M207" s="214">
        <v>0</v>
      </c>
      <c r="N207" s="214">
        <v>0</v>
      </c>
      <c r="O207" s="214">
        <v>2</v>
      </c>
      <c r="P207" s="214">
        <v>2</v>
      </c>
    </row>
    <row r="208" spans="1:17" ht="19.5" thickBot="1" x14ac:dyDescent="0.25">
      <c r="A208" s="800"/>
      <c r="B208" s="888"/>
      <c r="C208" s="401">
        <v>21</v>
      </c>
      <c r="D208" s="173" t="s">
        <v>868</v>
      </c>
      <c r="E208" s="391"/>
      <c r="F208" s="686">
        <f t="shared" si="33"/>
        <v>0</v>
      </c>
      <c r="G208" s="686"/>
      <c r="H208" s="686"/>
      <c r="I208" s="686"/>
      <c r="J208" s="686"/>
      <c r="K208" s="686"/>
      <c r="L208" s="686"/>
      <c r="M208" s="214"/>
      <c r="N208" s="214"/>
      <c r="O208" s="214"/>
      <c r="P208" s="214"/>
    </row>
    <row r="209" spans="1:17" ht="19.5" thickBot="1" x14ac:dyDescent="0.25">
      <c r="A209" s="800"/>
      <c r="B209" s="888"/>
      <c r="C209" s="401">
        <v>22</v>
      </c>
      <c r="D209" s="173" t="s">
        <v>833</v>
      </c>
      <c r="E209" s="391"/>
      <c r="F209" s="686">
        <f t="shared" si="33"/>
        <v>11.988899999999999</v>
      </c>
      <c r="G209" s="686"/>
      <c r="H209" s="686"/>
      <c r="I209" s="686"/>
      <c r="J209" s="686"/>
      <c r="K209" s="686"/>
      <c r="L209" s="686"/>
      <c r="M209" s="214">
        <v>13</v>
      </c>
      <c r="N209" s="214">
        <v>13</v>
      </c>
      <c r="O209" s="214">
        <v>9</v>
      </c>
      <c r="P209" s="214">
        <v>8</v>
      </c>
    </row>
    <row r="210" spans="1:17" ht="19.5" thickBot="1" x14ac:dyDescent="0.25">
      <c r="A210" s="800"/>
      <c r="B210" s="888"/>
      <c r="C210" s="401">
        <v>23</v>
      </c>
      <c r="D210" s="173" t="s">
        <v>834</v>
      </c>
      <c r="E210" s="391"/>
      <c r="F210" s="686">
        <f t="shared" si="33"/>
        <v>0</v>
      </c>
      <c r="G210" s="686"/>
      <c r="H210" s="686"/>
      <c r="I210" s="686"/>
      <c r="J210" s="686"/>
      <c r="K210" s="686"/>
      <c r="L210" s="686"/>
      <c r="M210" s="214"/>
      <c r="N210" s="214"/>
      <c r="O210" s="214"/>
      <c r="P210" s="214"/>
    </row>
    <row r="211" spans="1:17" ht="19.5" thickBot="1" x14ac:dyDescent="0.25">
      <c r="A211" s="800"/>
      <c r="B211" s="888"/>
      <c r="C211" s="401">
        <v>24</v>
      </c>
      <c r="D211" s="173" t="s">
        <v>835</v>
      </c>
      <c r="E211" s="391"/>
      <c r="F211" s="686">
        <f t="shared" si="33"/>
        <v>1.02762</v>
      </c>
      <c r="G211" s="686"/>
      <c r="H211" s="686"/>
      <c r="I211" s="686"/>
      <c r="J211" s="686"/>
      <c r="K211" s="686"/>
      <c r="L211" s="686"/>
      <c r="M211" s="214">
        <v>3</v>
      </c>
      <c r="N211" s="214">
        <v>0</v>
      </c>
      <c r="O211" s="214">
        <v>0</v>
      </c>
      <c r="P211" s="214">
        <v>3</v>
      </c>
    </row>
    <row r="212" spans="1:17" ht="19.5" thickBot="1" x14ac:dyDescent="0.25">
      <c r="A212" s="800"/>
      <c r="B212" s="888"/>
      <c r="C212" s="401"/>
      <c r="D212" s="173"/>
      <c r="E212" s="391"/>
      <c r="F212" s="686"/>
      <c r="G212" s="686"/>
      <c r="H212" s="686"/>
      <c r="I212" s="686"/>
      <c r="J212" s="686"/>
      <c r="K212" s="686"/>
      <c r="L212" s="686"/>
      <c r="M212" s="214"/>
      <c r="N212" s="214"/>
      <c r="O212" s="214"/>
      <c r="P212" s="214"/>
    </row>
    <row r="213" spans="1:17" ht="19.5" thickBot="1" x14ac:dyDescent="0.25">
      <c r="A213" s="800"/>
      <c r="B213" s="888"/>
      <c r="C213" s="401"/>
      <c r="D213" s="173"/>
      <c r="E213" s="391"/>
      <c r="F213" s="686"/>
      <c r="G213" s="686"/>
      <c r="H213" s="686"/>
      <c r="I213" s="686"/>
      <c r="J213" s="686"/>
      <c r="K213" s="686"/>
      <c r="L213" s="686"/>
      <c r="M213" s="214"/>
      <c r="N213" s="214"/>
      <c r="O213" s="214"/>
      <c r="P213" s="214"/>
    </row>
    <row r="214" spans="1:17" ht="19.5" thickBot="1" x14ac:dyDescent="0.25">
      <c r="A214" s="800"/>
      <c r="B214" s="888"/>
      <c r="C214" s="401"/>
      <c r="D214" s="173"/>
      <c r="E214" s="391"/>
      <c r="F214" s="391"/>
      <c r="G214" s="391"/>
      <c r="H214" s="391"/>
      <c r="I214" s="391"/>
      <c r="J214" s="391"/>
      <c r="K214" s="391"/>
      <c r="L214" s="391"/>
      <c r="M214" s="214"/>
      <c r="N214" s="214"/>
      <c r="O214" s="214"/>
      <c r="P214" s="214"/>
    </row>
    <row r="215" spans="1:17" ht="19.5" thickBot="1" x14ac:dyDescent="0.25">
      <c r="A215" s="800"/>
      <c r="B215" s="888"/>
      <c r="C215" s="401"/>
      <c r="D215" s="3" t="s">
        <v>1314</v>
      </c>
      <c r="E215" s="393"/>
      <c r="F215" s="393"/>
      <c r="G215" s="393"/>
      <c r="H215" s="393"/>
      <c r="I215" s="393"/>
      <c r="J215" s="393"/>
      <c r="K215" s="393"/>
      <c r="L215" s="393"/>
      <c r="M215" s="70">
        <f>SUM(M200:M212)</f>
        <v>103</v>
      </c>
      <c r="N215" s="70">
        <f>SUM(N200:N212)</f>
        <v>70</v>
      </c>
      <c r="O215" s="70">
        <f>SUM(O200:O212)</f>
        <v>69</v>
      </c>
      <c r="P215" s="70">
        <f>SUM(P200:P212)</f>
        <v>40</v>
      </c>
    </row>
    <row r="216" spans="1:17" ht="19.5" thickBot="1" x14ac:dyDescent="0.25">
      <c r="A216" s="800"/>
      <c r="B216" s="888"/>
      <c r="C216" s="401"/>
      <c r="D216" s="3" t="s">
        <v>1315</v>
      </c>
      <c r="E216" s="393"/>
      <c r="F216" s="393"/>
      <c r="G216" s="393"/>
      <c r="H216" s="393"/>
      <c r="I216" s="393"/>
      <c r="J216" s="393"/>
      <c r="K216" s="393"/>
      <c r="L216" s="393"/>
      <c r="M216" s="135">
        <f t="shared" ref="M216:O216" si="34">(M215*1.73*220*0.9)/1000</f>
        <v>35.281620000000004</v>
      </c>
      <c r="N216" s="135">
        <f t="shared" si="34"/>
        <v>23.977799999999998</v>
      </c>
      <c r="O216" s="135">
        <f t="shared" si="34"/>
        <v>23.635260000000002</v>
      </c>
      <c r="P216" s="136"/>
      <c r="Q216" s="168"/>
    </row>
    <row r="217" spans="1:17" ht="18.75" thickBot="1" x14ac:dyDescent="0.25">
      <c r="A217" s="800"/>
      <c r="B217" s="888"/>
      <c r="C217" s="401"/>
      <c r="D217" s="3" t="s">
        <v>1316</v>
      </c>
      <c r="E217" s="394"/>
      <c r="F217" s="394"/>
      <c r="G217" s="394"/>
      <c r="H217" s="394"/>
      <c r="I217" s="394"/>
      <c r="J217" s="394"/>
      <c r="K217" s="394"/>
      <c r="L217" s="394"/>
      <c r="M217" s="788">
        <f>(M216+N216+O216)</f>
        <v>82.894680000000008</v>
      </c>
      <c r="N217" s="789"/>
      <c r="O217" s="789"/>
      <c r="P217" s="790"/>
      <c r="Q217" s="168"/>
    </row>
    <row r="218" spans="1:17" ht="19.5" thickBot="1" x14ac:dyDescent="0.25">
      <c r="A218" s="800"/>
      <c r="B218" s="888"/>
      <c r="C218" s="404"/>
      <c r="D218" s="830"/>
      <c r="E218" s="831"/>
      <c r="F218" s="831"/>
      <c r="G218" s="831"/>
      <c r="H218" s="831"/>
      <c r="I218" s="831"/>
      <c r="J218" s="831"/>
      <c r="K218" s="831"/>
      <c r="L218" s="831"/>
      <c r="M218" s="831"/>
      <c r="N218" s="831"/>
      <c r="O218" s="831"/>
      <c r="P218" s="832"/>
      <c r="Q218" s="168"/>
    </row>
    <row r="219" spans="1:17" ht="36.75" thickBot="1" x14ac:dyDescent="0.25">
      <c r="A219" s="800"/>
      <c r="B219" s="888"/>
      <c r="C219" s="387" t="s">
        <v>1436</v>
      </c>
      <c r="D219" s="124" t="s">
        <v>1327</v>
      </c>
      <c r="E219" s="390" t="s">
        <v>1435</v>
      </c>
      <c r="F219" s="499" t="s">
        <v>1511</v>
      </c>
      <c r="G219" s="499" t="s">
        <v>1557</v>
      </c>
      <c r="H219" s="720" t="s">
        <v>1558</v>
      </c>
      <c r="I219" s="499" t="s">
        <v>1559</v>
      </c>
      <c r="J219" s="720" t="s">
        <v>1446</v>
      </c>
      <c r="K219" s="499" t="s">
        <v>1560</v>
      </c>
      <c r="L219" s="499" t="s">
        <v>1561</v>
      </c>
      <c r="M219" s="125" t="str">
        <f>'Данные по ТП'!C183</f>
        <v>ТМ-400/10</v>
      </c>
      <c r="N219" s="126" t="s">
        <v>1352</v>
      </c>
      <c r="O219" s="125" t="s">
        <v>5</v>
      </c>
      <c r="P219" s="127">
        <f>'Данные по ТП'!F183</f>
        <v>36152</v>
      </c>
      <c r="Q219" s="168"/>
    </row>
    <row r="220" spans="1:17" ht="19.5" thickBot="1" x14ac:dyDescent="0.25">
      <c r="A220" s="800"/>
      <c r="B220" s="888"/>
      <c r="C220" s="401">
        <v>9</v>
      </c>
      <c r="D220" s="173" t="s">
        <v>82</v>
      </c>
      <c r="E220" s="391"/>
      <c r="F220" s="686">
        <f>((O220*1.73*220*0.9)/1000)+((N220*1.73*220*0.9)/1000)+((M220*1.73*220*0.9)/1000)</f>
        <v>0</v>
      </c>
      <c r="G220" s="822">
        <v>231</v>
      </c>
      <c r="H220" s="822">
        <v>229</v>
      </c>
      <c r="I220" s="822">
        <v>234</v>
      </c>
      <c r="J220" s="822">
        <v>398</v>
      </c>
      <c r="K220" s="822">
        <v>401</v>
      </c>
      <c r="L220" s="822">
        <v>398</v>
      </c>
      <c r="M220" s="288"/>
      <c r="N220" s="288"/>
      <c r="O220" s="288"/>
      <c r="P220" s="288"/>
    </row>
    <row r="221" spans="1:17" ht="19.5" thickBot="1" x14ac:dyDescent="0.25">
      <c r="A221" s="800"/>
      <c r="B221" s="888"/>
      <c r="C221" s="401">
        <v>10</v>
      </c>
      <c r="D221" s="173" t="s">
        <v>891</v>
      </c>
      <c r="E221" s="391"/>
      <c r="F221" s="686">
        <f t="shared" ref="F221:F224" si="35">((O221*1.73*220*0.9)/1000)+((N221*1.73*220*0.9)/1000)+((M221*1.73*220*0.9)/1000)</f>
        <v>0</v>
      </c>
      <c r="G221" s="823"/>
      <c r="H221" s="823"/>
      <c r="I221" s="823"/>
      <c r="J221" s="823"/>
      <c r="K221" s="823"/>
      <c r="L221" s="823"/>
      <c r="M221" s="214"/>
      <c r="N221" s="214"/>
      <c r="O221" s="214"/>
      <c r="P221" s="214"/>
    </row>
    <row r="222" spans="1:17" ht="19.5" thickBot="1" x14ac:dyDescent="0.25">
      <c r="A222" s="800"/>
      <c r="B222" s="888"/>
      <c r="C222" s="401">
        <v>11</v>
      </c>
      <c r="D222" s="173" t="s">
        <v>836</v>
      </c>
      <c r="E222" s="391"/>
      <c r="F222" s="686">
        <f t="shared" si="35"/>
        <v>0</v>
      </c>
      <c r="G222" s="686"/>
      <c r="H222" s="686"/>
      <c r="I222" s="686"/>
      <c r="J222" s="686"/>
      <c r="K222" s="686"/>
      <c r="L222" s="686"/>
      <c r="M222" s="214">
        <v>0</v>
      </c>
      <c r="N222" s="214">
        <v>0</v>
      </c>
      <c r="O222" s="214">
        <v>0</v>
      </c>
      <c r="P222" s="214">
        <v>0</v>
      </c>
    </row>
    <row r="223" spans="1:17" ht="19.5" thickBot="1" x14ac:dyDescent="0.25">
      <c r="A223" s="800"/>
      <c r="B223" s="888"/>
      <c r="C223" s="401">
        <v>12</v>
      </c>
      <c r="D223" s="173" t="s">
        <v>1674</v>
      </c>
      <c r="E223" s="391"/>
      <c r="F223" s="686">
        <f t="shared" si="35"/>
        <v>0</v>
      </c>
      <c r="G223" s="686"/>
      <c r="H223" s="686"/>
      <c r="I223" s="686"/>
      <c r="J223" s="686"/>
      <c r="K223" s="686"/>
      <c r="L223" s="686"/>
      <c r="M223" s="214"/>
      <c r="N223" s="214"/>
      <c r="O223" s="214"/>
      <c r="P223" s="214"/>
    </row>
    <row r="224" spans="1:17" ht="19.5" thickBot="1" x14ac:dyDescent="0.25">
      <c r="A224" s="800"/>
      <c r="B224" s="888"/>
      <c r="C224" s="401">
        <v>13</v>
      </c>
      <c r="D224" s="173" t="s">
        <v>837</v>
      </c>
      <c r="E224" s="391"/>
      <c r="F224" s="686">
        <f t="shared" si="35"/>
        <v>13.701599999999999</v>
      </c>
      <c r="G224" s="686"/>
      <c r="H224" s="686"/>
      <c r="I224" s="686"/>
      <c r="J224" s="686"/>
      <c r="K224" s="686"/>
      <c r="L224" s="686"/>
      <c r="M224" s="214">
        <v>14</v>
      </c>
      <c r="N224" s="214">
        <v>11</v>
      </c>
      <c r="O224" s="214">
        <v>15</v>
      </c>
      <c r="P224" s="214">
        <v>6</v>
      </c>
    </row>
    <row r="225" spans="1:17" ht="19.5" thickBot="1" x14ac:dyDescent="0.25">
      <c r="A225" s="800"/>
      <c r="B225" s="888"/>
      <c r="C225" s="401">
        <v>14</v>
      </c>
      <c r="D225" s="173" t="s">
        <v>838</v>
      </c>
      <c r="E225" s="391"/>
      <c r="F225" s="686">
        <f>((O225*1.73*220*0.9)/1000)+((N225*1.73*220*0.9)/1000)+((M225*1.73*220*0.9)/1000)</f>
        <v>31.856219999999997</v>
      </c>
      <c r="G225" s="686"/>
      <c r="H225" s="686"/>
      <c r="I225" s="686"/>
      <c r="J225" s="686"/>
      <c r="K225" s="686"/>
      <c r="L225" s="686"/>
      <c r="M225" s="214">
        <v>23</v>
      </c>
      <c r="N225" s="214">
        <v>46</v>
      </c>
      <c r="O225" s="214">
        <v>24</v>
      </c>
      <c r="P225" s="214">
        <v>22</v>
      </c>
    </row>
    <row r="226" spans="1:17" ht="19.5" thickBot="1" x14ac:dyDescent="0.25">
      <c r="A226" s="800"/>
      <c r="B226" s="888"/>
      <c r="C226" s="401">
        <v>15</v>
      </c>
      <c r="D226" s="173" t="s">
        <v>839</v>
      </c>
      <c r="E226" s="391"/>
      <c r="F226" s="686">
        <f t="shared" ref="F226:F231" si="36">((O226*1.73*220*0.9)/1000)+((N226*1.73*220*0.9)/1000)+((M226*1.73*220*0.9)/1000)</f>
        <v>0</v>
      </c>
      <c r="G226" s="686"/>
      <c r="H226" s="686"/>
      <c r="I226" s="686"/>
      <c r="J226" s="686"/>
      <c r="K226" s="686"/>
      <c r="L226" s="686"/>
      <c r="M226" s="214"/>
      <c r="N226" s="214"/>
      <c r="O226" s="214"/>
      <c r="P226" s="214"/>
    </row>
    <row r="227" spans="1:17" ht="19.5" thickBot="1" x14ac:dyDescent="0.25">
      <c r="A227" s="800"/>
      <c r="B227" s="888"/>
      <c r="C227" s="401">
        <v>16</v>
      </c>
      <c r="D227" s="173" t="s">
        <v>840</v>
      </c>
      <c r="E227" s="391"/>
      <c r="F227" s="686">
        <f t="shared" si="36"/>
        <v>38.36448</v>
      </c>
      <c r="G227" s="686"/>
      <c r="H227" s="686"/>
      <c r="I227" s="686"/>
      <c r="J227" s="686"/>
      <c r="K227" s="686"/>
      <c r="L227" s="686"/>
      <c r="M227" s="214">
        <v>35</v>
      </c>
      <c r="N227" s="214">
        <v>40</v>
      </c>
      <c r="O227" s="214">
        <v>37</v>
      </c>
      <c r="P227" s="214">
        <v>7</v>
      </c>
    </row>
    <row r="228" spans="1:17" ht="19.5" thickBot="1" x14ac:dyDescent="0.25">
      <c r="A228" s="800"/>
      <c r="B228" s="888"/>
      <c r="C228" s="401">
        <v>17</v>
      </c>
      <c r="D228" s="173" t="s">
        <v>841</v>
      </c>
      <c r="E228" s="391"/>
      <c r="F228" s="686">
        <f t="shared" si="36"/>
        <v>0.68508000000000002</v>
      </c>
      <c r="G228" s="686"/>
      <c r="H228" s="686"/>
      <c r="I228" s="686"/>
      <c r="J228" s="686"/>
      <c r="K228" s="686"/>
      <c r="L228" s="686"/>
      <c r="M228" s="214">
        <v>2</v>
      </c>
      <c r="N228" s="214">
        <v>0</v>
      </c>
      <c r="O228" s="214">
        <v>0</v>
      </c>
      <c r="P228" s="214">
        <v>2</v>
      </c>
    </row>
    <row r="229" spans="1:17" ht="19.5" thickBot="1" x14ac:dyDescent="0.25">
      <c r="A229" s="800"/>
      <c r="B229" s="888"/>
      <c r="C229" s="401">
        <v>18</v>
      </c>
      <c r="D229" s="173" t="s">
        <v>842</v>
      </c>
      <c r="E229" s="391"/>
      <c r="F229" s="686">
        <f t="shared" si="36"/>
        <v>18.839700000000001</v>
      </c>
      <c r="G229" s="686"/>
      <c r="H229" s="686"/>
      <c r="I229" s="686"/>
      <c r="J229" s="686"/>
      <c r="K229" s="686"/>
      <c r="L229" s="686"/>
      <c r="M229" s="214">
        <v>19</v>
      </c>
      <c r="N229" s="214">
        <v>11</v>
      </c>
      <c r="O229" s="214">
        <v>25</v>
      </c>
      <c r="P229" s="214">
        <v>13</v>
      </c>
    </row>
    <row r="230" spans="1:17" ht="19.5" thickBot="1" x14ac:dyDescent="0.25">
      <c r="A230" s="800"/>
      <c r="B230" s="888"/>
      <c r="C230" s="401">
        <v>19</v>
      </c>
      <c r="D230" s="173" t="s">
        <v>670</v>
      </c>
      <c r="E230" s="391"/>
      <c r="F230" s="686">
        <f t="shared" si="36"/>
        <v>0</v>
      </c>
      <c r="G230" s="686"/>
      <c r="H230" s="686"/>
      <c r="I230" s="686"/>
      <c r="J230" s="686"/>
      <c r="K230" s="686"/>
      <c r="L230" s="686"/>
      <c r="M230" s="214"/>
      <c r="N230" s="214"/>
      <c r="O230" s="214"/>
      <c r="P230" s="214"/>
    </row>
    <row r="231" spans="1:17" ht="19.5" thickBot="1" x14ac:dyDescent="0.25">
      <c r="A231" s="800"/>
      <c r="B231" s="888"/>
      <c r="C231" s="401">
        <v>20</v>
      </c>
      <c r="D231" s="173" t="s">
        <v>843</v>
      </c>
      <c r="E231" s="391"/>
      <c r="F231" s="686">
        <f t="shared" si="36"/>
        <v>0</v>
      </c>
      <c r="G231" s="686"/>
      <c r="H231" s="686"/>
      <c r="I231" s="686"/>
      <c r="J231" s="686"/>
      <c r="K231" s="686"/>
      <c r="L231" s="686"/>
      <c r="M231" s="214">
        <v>0</v>
      </c>
      <c r="N231" s="214">
        <v>0</v>
      </c>
      <c r="O231" s="214">
        <v>0</v>
      </c>
      <c r="P231" s="214">
        <v>0</v>
      </c>
    </row>
    <row r="232" spans="1:17" ht="19.5" thickBot="1" x14ac:dyDescent="0.25">
      <c r="A232" s="800"/>
      <c r="B232" s="888"/>
      <c r="C232" s="401"/>
      <c r="D232" s="173"/>
      <c r="E232" s="391"/>
      <c r="F232" s="686"/>
      <c r="G232" s="686"/>
      <c r="H232" s="686"/>
      <c r="I232" s="686"/>
      <c r="J232" s="686"/>
      <c r="K232" s="686"/>
      <c r="L232" s="686"/>
      <c r="M232" s="361"/>
      <c r="N232" s="361"/>
      <c r="O232" s="361"/>
      <c r="P232" s="361"/>
    </row>
    <row r="233" spans="1:17" ht="19.5" thickBot="1" x14ac:dyDescent="0.25">
      <c r="A233" s="800"/>
      <c r="B233" s="888"/>
      <c r="C233" s="401"/>
      <c r="D233" s="173"/>
      <c r="E233" s="391"/>
      <c r="F233" s="686"/>
      <c r="G233" s="686"/>
      <c r="H233" s="686"/>
      <c r="I233" s="686"/>
      <c r="J233" s="686"/>
      <c r="K233" s="686"/>
      <c r="L233" s="686"/>
      <c r="M233" s="361"/>
      <c r="N233" s="361"/>
      <c r="O233" s="361"/>
      <c r="P233" s="361"/>
    </row>
    <row r="234" spans="1:17" ht="19.5" thickBot="1" x14ac:dyDescent="0.25">
      <c r="A234" s="800"/>
      <c r="B234" s="888"/>
      <c r="C234" s="401"/>
      <c r="D234" s="3" t="s">
        <v>1313</v>
      </c>
      <c r="E234" s="393"/>
      <c r="F234" s="393"/>
      <c r="G234" s="393"/>
      <c r="H234" s="393"/>
      <c r="I234" s="393"/>
      <c r="J234" s="393"/>
      <c r="K234" s="393"/>
      <c r="L234" s="393"/>
      <c r="M234" s="70">
        <f>SUM(M222:M231)</f>
        <v>93</v>
      </c>
      <c r="N234" s="70">
        <f>SUM(N222:N231)</f>
        <v>108</v>
      </c>
      <c r="O234" s="70">
        <f>SUM(O222:O231)</f>
        <v>101</v>
      </c>
      <c r="P234" s="70">
        <f>SUM(P222:P231)</f>
        <v>50</v>
      </c>
    </row>
    <row r="235" spans="1:17" ht="19.5" thickBot="1" x14ac:dyDescent="0.25">
      <c r="A235" s="800"/>
      <c r="B235" s="888"/>
      <c r="C235" s="401"/>
      <c r="D235" s="3" t="s">
        <v>1315</v>
      </c>
      <c r="E235" s="393"/>
      <c r="F235" s="393"/>
      <c r="G235" s="393"/>
      <c r="H235" s="393"/>
      <c r="I235" s="393"/>
      <c r="J235" s="393"/>
      <c r="K235" s="393"/>
      <c r="L235" s="393"/>
      <c r="M235" s="135">
        <f t="shared" ref="M235:O235" si="37">(M234*1.73*220*0.9)/1000</f>
        <v>31.856219999999997</v>
      </c>
      <c r="N235" s="135">
        <f t="shared" si="37"/>
        <v>36.994320000000009</v>
      </c>
      <c r="O235" s="135">
        <f t="shared" si="37"/>
        <v>34.596539999999997</v>
      </c>
      <c r="P235" s="136"/>
      <c r="Q235" s="168"/>
    </row>
    <row r="236" spans="1:17" ht="18.75" thickBot="1" x14ac:dyDescent="0.25">
      <c r="A236" s="800"/>
      <c r="B236" s="888"/>
      <c r="C236" s="401"/>
      <c r="D236" s="3" t="s">
        <v>1317</v>
      </c>
      <c r="E236" s="394"/>
      <c r="F236" s="394"/>
      <c r="G236" s="394"/>
      <c r="H236" s="394"/>
      <c r="I236" s="394"/>
      <c r="J236" s="394"/>
      <c r="K236" s="394"/>
      <c r="L236" s="394"/>
      <c r="M236" s="788">
        <f>(M235+N235+O235)</f>
        <v>103.44708</v>
      </c>
      <c r="N236" s="789"/>
      <c r="O236" s="789"/>
      <c r="P236" s="790"/>
    </row>
    <row r="237" spans="1:17" ht="19.5" thickBot="1" x14ac:dyDescent="0.25">
      <c r="A237" s="801"/>
      <c r="B237" s="889"/>
      <c r="C237" s="438"/>
      <c r="D237" s="37" t="s">
        <v>59</v>
      </c>
      <c r="E237" s="407"/>
      <c r="F237" s="407"/>
      <c r="G237" s="407"/>
      <c r="H237" s="407"/>
      <c r="I237" s="407"/>
      <c r="J237" s="407"/>
      <c r="K237" s="407"/>
      <c r="L237" s="407"/>
      <c r="M237" s="67">
        <f>M234+M215</f>
        <v>196</v>
      </c>
      <c r="N237" s="67">
        <f>N234+N215</f>
        <v>178</v>
      </c>
      <c r="O237" s="67">
        <f>O234+O215</f>
        <v>170</v>
      </c>
      <c r="P237" s="67">
        <f>P234+P215</f>
        <v>90</v>
      </c>
    </row>
    <row r="238" spans="1:17" s="100" customFormat="1" x14ac:dyDescent="0.25">
      <c r="C238" s="388"/>
      <c r="E238" s="388"/>
      <c r="F238" s="388"/>
      <c r="G238" s="388"/>
      <c r="H238" s="388"/>
      <c r="I238" s="388"/>
      <c r="J238" s="388"/>
      <c r="K238" s="388"/>
      <c r="L238" s="388"/>
    </row>
    <row r="239" spans="1:17" s="100" customFormat="1" x14ac:dyDescent="0.25">
      <c r="C239" s="388"/>
      <c r="E239" s="388"/>
      <c r="F239" s="388"/>
      <c r="G239" s="388"/>
      <c r="H239" s="388"/>
      <c r="I239" s="388"/>
      <c r="J239" s="388"/>
      <c r="K239" s="388"/>
      <c r="L239" s="388"/>
    </row>
    <row r="240" spans="1:17" s="100" customFormat="1" ht="25.5" x14ac:dyDescent="0.25">
      <c r="C240" s="388"/>
      <c r="D240" s="629" t="str">
        <f>HYPERLINK("#Оглавление!h14","&lt;&lt;&lt;&lt;&lt;")</f>
        <v>&lt;&lt;&lt;&lt;&lt;</v>
      </c>
      <c r="E240" s="388"/>
      <c r="F240" s="388"/>
      <c r="G240" s="388"/>
      <c r="H240" s="388"/>
      <c r="I240" s="388"/>
      <c r="J240" s="388"/>
      <c r="K240" s="388"/>
      <c r="L240" s="388"/>
    </row>
    <row r="241" spans="3:12" s="100" customFormat="1" x14ac:dyDescent="0.25">
      <c r="C241" s="388"/>
      <c r="E241" s="388"/>
      <c r="F241" s="388"/>
      <c r="G241" s="388"/>
      <c r="H241" s="388"/>
      <c r="I241" s="388"/>
      <c r="J241" s="388"/>
      <c r="K241" s="388"/>
      <c r="L241" s="388"/>
    </row>
    <row r="242" spans="3:12" s="100" customFormat="1" x14ac:dyDescent="0.25">
      <c r="C242" s="388"/>
      <c r="E242" s="388"/>
      <c r="F242" s="388"/>
      <c r="G242" s="388"/>
      <c r="H242" s="388"/>
      <c r="I242" s="388"/>
      <c r="J242" s="388"/>
      <c r="K242" s="388"/>
      <c r="L242" s="388"/>
    </row>
    <row r="243" spans="3:12" s="100" customFormat="1" x14ac:dyDescent="0.25">
      <c r="C243" s="388"/>
      <c r="E243" s="388"/>
      <c r="F243" s="388"/>
      <c r="G243" s="388"/>
      <c r="H243" s="388"/>
      <c r="I243" s="388"/>
      <c r="J243" s="388"/>
      <c r="K243" s="388"/>
      <c r="L243" s="388"/>
    </row>
    <row r="244" spans="3:12" s="100" customFormat="1" x14ac:dyDescent="0.25">
      <c r="C244" s="388"/>
      <c r="E244" s="388"/>
      <c r="F244" s="388"/>
      <c r="G244" s="388"/>
      <c r="H244" s="388"/>
      <c r="I244" s="388"/>
      <c r="J244" s="388"/>
      <c r="K244" s="388"/>
      <c r="L244" s="388"/>
    </row>
    <row r="245" spans="3:12" s="100" customFormat="1" x14ac:dyDescent="0.25">
      <c r="C245" s="388"/>
      <c r="E245" s="388"/>
      <c r="F245" s="388"/>
      <c r="G245" s="388"/>
      <c r="H245" s="388"/>
      <c r="I245" s="388"/>
      <c r="J245" s="388"/>
      <c r="K245" s="388"/>
      <c r="L245" s="388"/>
    </row>
    <row r="246" spans="3:12" s="100" customFormat="1" x14ac:dyDescent="0.25">
      <c r="C246" s="388"/>
      <c r="E246" s="388"/>
      <c r="F246" s="388"/>
      <c r="G246" s="388"/>
      <c r="H246" s="388"/>
      <c r="I246" s="388"/>
      <c r="J246" s="388"/>
      <c r="K246" s="388"/>
      <c r="L246" s="388"/>
    </row>
    <row r="247" spans="3:12" s="100" customFormat="1" x14ac:dyDescent="0.25">
      <c r="C247" s="388"/>
      <c r="E247" s="388"/>
      <c r="F247" s="388"/>
      <c r="G247" s="388"/>
      <c r="H247" s="388"/>
      <c r="I247" s="388"/>
      <c r="J247" s="388"/>
      <c r="K247" s="388"/>
      <c r="L247" s="388"/>
    </row>
    <row r="248" spans="3:12" s="100" customFormat="1" x14ac:dyDescent="0.25">
      <c r="C248" s="388"/>
      <c r="E248" s="388"/>
      <c r="F248" s="388"/>
      <c r="G248" s="388"/>
      <c r="H248" s="388"/>
      <c r="I248" s="388"/>
      <c r="J248" s="388"/>
      <c r="K248" s="388"/>
      <c r="L248" s="388"/>
    </row>
    <row r="249" spans="3:12" s="100" customFormat="1" x14ac:dyDescent="0.25">
      <c r="C249" s="388"/>
      <c r="E249" s="388"/>
      <c r="F249" s="388"/>
      <c r="G249" s="388"/>
      <c r="H249" s="388"/>
      <c r="I249" s="388"/>
      <c r="J249" s="388"/>
      <c r="K249" s="388"/>
      <c r="L249" s="388"/>
    </row>
    <row r="250" spans="3:12" s="100" customFormat="1" x14ac:dyDescent="0.25">
      <c r="C250" s="388"/>
      <c r="E250" s="388"/>
      <c r="F250" s="388"/>
      <c r="G250" s="388"/>
      <c r="H250" s="388"/>
      <c r="I250" s="388"/>
      <c r="J250" s="388"/>
      <c r="K250" s="388"/>
      <c r="L250" s="388"/>
    </row>
    <row r="251" spans="3:12" s="100" customFormat="1" x14ac:dyDescent="0.25">
      <c r="C251" s="388"/>
      <c r="E251" s="388"/>
      <c r="F251" s="388"/>
      <c r="G251" s="388"/>
      <c r="H251" s="388"/>
      <c r="I251" s="388"/>
      <c r="J251" s="388"/>
      <c r="K251" s="388"/>
      <c r="L251" s="388"/>
    </row>
    <row r="252" spans="3:12" s="100" customFormat="1" x14ac:dyDescent="0.25">
      <c r="C252" s="388"/>
      <c r="E252" s="388"/>
      <c r="F252" s="388"/>
      <c r="G252" s="388"/>
      <c r="H252" s="388"/>
      <c r="I252" s="388"/>
      <c r="J252" s="388"/>
      <c r="K252" s="388"/>
      <c r="L252" s="388"/>
    </row>
    <row r="253" spans="3:12" s="100" customFormat="1" x14ac:dyDescent="0.25">
      <c r="C253" s="388"/>
      <c r="E253" s="388"/>
      <c r="F253" s="388"/>
      <c r="G253" s="388"/>
      <c r="H253" s="388"/>
      <c r="I253" s="388"/>
      <c r="J253" s="388"/>
      <c r="K253" s="388"/>
      <c r="L253" s="388"/>
    </row>
    <row r="254" spans="3:12" s="100" customFormat="1" x14ac:dyDescent="0.25">
      <c r="C254" s="388"/>
      <c r="E254" s="388"/>
      <c r="F254" s="388"/>
      <c r="G254" s="388"/>
      <c r="H254" s="388"/>
      <c r="I254" s="388"/>
      <c r="J254" s="388"/>
      <c r="K254" s="388"/>
      <c r="L254" s="388"/>
    </row>
    <row r="255" spans="3:12" s="100" customFormat="1" x14ac:dyDescent="0.25">
      <c r="C255" s="388"/>
      <c r="E255" s="388"/>
      <c r="F255" s="388"/>
      <c r="G255" s="388"/>
      <c r="H255" s="388"/>
      <c r="I255" s="388"/>
      <c r="J255" s="388"/>
      <c r="K255" s="388"/>
      <c r="L255" s="388"/>
    </row>
    <row r="256" spans="3:12" s="100" customFormat="1" x14ac:dyDescent="0.25">
      <c r="C256" s="388"/>
      <c r="E256" s="388"/>
      <c r="F256" s="388"/>
      <c r="G256" s="388"/>
      <c r="H256" s="388"/>
      <c r="I256" s="388"/>
      <c r="J256" s="388"/>
      <c r="K256" s="388"/>
      <c r="L256" s="388"/>
    </row>
    <row r="257" spans="3:12" s="100" customFormat="1" x14ac:dyDescent="0.25">
      <c r="C257" s="388"/>
      <c r="E257" s="388"/>
      <c r="F257" s="388"/>
      <c r="G257" s="388"/>
      <c r="H257" s="388"/>
      <c r="I257" s="388"/>
      <c r="J257" s="388"/>
      <c r="K257" s="388"/>
      <c r="L257" s="388"/>
    </row>
    <row r="258" spans="3:12" s="100" customFormat="1" x14ac:dyDescent="0.25">
      <c r="C258" s="388"/>
      <c r="E258" s="388"/>
      <c r="F258" s="388"/>
      <c r="G258" s="388"/>
      <c r="H258" s="388"/>
      <c r="I258" s="388"/>
      <c r="J258" s="388"/>
      <c r="K258" s="388"/>
      <c r="L258" s="388"/>
    </row>
    <row r="259" spans="3:12" s="100" customFormat="1" x14ac:dyDescent="0.25">
      <c r="C259" s="388"/>
      <c r="E259" s="388"/>
      <c r="F259" s="388"/>
      <c r="G259" s="388"/>
      <c r="H259" s="388"/>
      <c r="I259" s="388"/>
      <c r="J259" s="388"/>
      <c r="K259" s="388"/>
      <c r="L259" s="388"/>
    </row>
    <row r="260" spans="3:12" s="100" customFormat="1" x14ac:dyDescent="0.25">
      <c r="C260" s="388"/>
      <c r="E260" s="388"/>
      <c r="F260" s="388"/>
      <c r="G260" s="388"/>
      <c r="H260" s="388"/>
      <c r="I260" s="388"/>
      <c r="J260" s="388"/>
      <c r="K260" s="388"/>
      <c r="L260" s="388"/>
    </row>
    <row r="261" spans="3:12" s="100" customFormat="1" x14ac:dyDescent="0.25">
      <c r="C261" s="388"/>
      <c r="E261" s="388"/>
      <c r="F261" s="388"/>
      <c r="G261" s="388"/>
      <c r="H261" s="388"/>
      <c r="I261" s="388"/>
      <c r="J261" s="388"/>
      <c r="K261" s="388"/>
      <c r="L261" s="388"/>
    </row>
    <row r="262" spans="3:12" s="100" customFormat="1" x14ac:dyDescent="0.25">
      <c r="C262" s="388"/>
      <c r="E262" s="388"/>
      <c r="F262" s="388"/>
      <c r="G262" s="388"/>
      <c r="H262" s="388"/>
      <c r="I262" s="388"/>
      <c r="J262" s="388"/>
      <c r="K262" s="388"/>
      <c r="L262" s="388"/>
    </row>
    <row r="263" spans="3:12" s="100" customFormat="1" x14ac:dyDescent="0.25">
      <c r="C263" s="388"/>
      <c r="E263" s="388"/>
      <c r="F263" s="388"/>
      <c r="G263" s="388"/>
      <c r="H263" s="388"/>
      <c r="I263" s="388"/>
      <c r="J263" s="388"/>
      <c r="K263" s="388"/>
      <c r="L263" s="388"/>
    </row>
    <row r="264" spans="3:12" s="100" customFormat="1" x14ac:dyDescent="0.25">
      <c r="C264" s="388"/>
      <c r="E264" s="388"/>
      <c r="F264" s="388"/>
      <c r="G264" s="388"/>
      <c r="H264" s="388"/>
      <c r="I264" s="388"/>
      <c r="J264" s="388"/>
      <c r="K264" s="388"/>
      <c r="L264" s="388"/>
    </row>
    <row r="265" spans="3:12" s="100" customFormat="1" x14ac:dyDescent="0.25">
      <c r="C265" s="388"/>
      <c r="E265" s="388"/>
      <c r="F265" s="388"/>
      <c r="G265" s="388"/>
      <c r="H265" s="388"/>
      <c r="I265" s="388"/>
      <c r="J265" s="388"/>
      <c r="K265" s="388"/>
      <c r="L265" s="388"/>
    </row>
    <row r="266" spans="3:12" s="100" customFormat="1" x14ac:dyDescent="0.25">
      <c r="C266" s="388"/>
      <c r="E266" s="388"/>
      <c r="F266" s="388"/>
      <c r="G266" s="388"/>
      <c r="H266" s="388"/>
      <c r="I266" s="388"/>
      <c r="J266" s="388"/>
      <c r="K266" s="388"/>
      <c r="L266" s="388"/>
    </row>
    <row r="267" spans="3:12" s="100" customFormat="1" x14ac:dyDescent="0.25">
      <c r="C267" s="388"/>
      <c r="E267" s="388"/>
      <c r="F267" s="388"/>
      <c r="G267" s="388"/>
      <c r="H267" s="388"/>
      <c r="I267" s="388"/>
      <c r="J267" s="388"/>
      <c r="K267" s="388"/>
      <c r="L267" s="388"/>
    </row>
    <row r="268" spans="3:12" s="100" customFormat="1" x14ac:dyDescent="0.25">
      <c r="C268" s="388"/>
      <c r="E268" s="388"/>
      <c r="F268" s="388"/>
      <c r="G268" s="388"/>
      <c r="H268" s="388"/>
      <c r="I268" s="388"/>
      <c r="J268" s="388"/>
      <c r="K268" s="388"/>
      <c r="L268" s="388"/>
    </row>
    <row r="269" spans="3:12" s="100" customFormat="1" x14ac:dyDescent="0.25">
      <c r="C269" s="388"/>
      <c r="E269" s="388"/>
      <c r="F269" s="388"/>
      <c r="G269" s="388"/>
      <c r="H269" s="388"/>
      <c r="I269" s="388"/>
      <c r="J269" s="388"/>
      <c r="K269" s="388"/>
      <c r="L269" s="388"/>
    </row>
    <row r="270" spans="3:12" s="100" customFormat="1" x14ac:dyDescent="0.25">
      <c r="C270" s="388"/>
      <c r="E270" s="388"/>
      <c r="F270" s="388"/>
      <c r="G270" s="388"/>
      <c r="H270" s="388"/>
      <c r="I270" s="388"/>
      <c r="J270" s="388"/>
      <c r="K270" s="388"/>
      <c r="L270" s="388"/>
    </row>
    <row r="271" spans="3:12" s="100" customFormat="1" x14ac:dyDescent="0.25">
      <c r="C271" s="388"/>
      <c r="E271" s="388"/>
      <c r="F271" s="388"/>
      <c r="G271" s="388"/>
      <c r="H271" s="388"/>
      <c r="I271" s="388"/>
      <c r="J271" s="388"/>
      <c r="K271" s="388"/>
      <c r="L271" s="388"/>
    </row>
    <row r="272" spans="3:12" s="100" customFormat="1" x14ac:dyDescent="0.25">
      <c r="C272" s="388"/>
      <c r="E272" s="388"/>
      <c r="F272" s="388"/>
      <c r="G272" s="388"/>
      <c r="H272" s="388"/>
      <c r="I272" s="388"/>
      <c r="J272" s="388"/>
      <c r="K272" s="388"/>
      <c r="L272" s="388"/>
    </row>
    <row r="273" spans="3:12" s="100" customFormat="1" x14ac:dyDescent="0.25">
      <c r="C273" s="388"/>
      <c r="E273" s="388"/>
      <c r="F273" s="388"/>
      <c r="G273" s="388"/>
      <c r="H273" s="388"/>
      <c r="I273" s="388"/>
      <c r="J273" s="388"/>
      <c r="K273" s="388"/>
      <c r="L273" s="388"/>
    </row>
    <row r="274" spans="3:12" s="100" customFormat="1" x14ac:dyDescent="0.25">
      <c r="C274" s="388"/>
      <c r="E274" s="388"/>
      <c r="F274" s="388"/>
      <c r="G274" s="388"/>
      <c r="H274" s="388"/>
      <c r="I274" s="388"/>
      <c r="J274" s="388"/>
      <c r="K274" s="388"/>
      <c r="L274" s="388"/>
    </row>
    <row r="275" spans="3:12" s="100" customFormat="1" x14ac:dyDescent="0.25">
      <c r="C275" s="388"/>
      <c r="E275" s="388"/>
      <c r="F275" s="388"/>
      <c r="G275" s="388"/>
      <c r="H275" s="388"/>
      <c r="I275" s="388"/>
      <c r="J275" s="388"/>
      <c r="K275" s="388"/>
      <c r="L275" s="388"/>
    </row>
    <row r="276" spans="3:12" s="100" customFormat="1" x14ac:dyDescent="0.25">
      <c r="C276" s="388"/>
      <c r="E276" s="388"/>
      <c r="F276" s="388"/>
      <c r="G276" s="388"/>
      <c r="H276" s="388"/>
      <c r="I276" s="388"/>
      <c r="J276" s="388"/>
      <c r="K276" s="388"/>
      <c r="L276" s="388"/>
    </row>
    <row r="277" spans="3:12" s="100" customFormat="1" x14ac:dyDescent="0.25">
      <c r="C277" s="388"/>
      <c r="E277" s="388"/>
      <c r="F277" s="388"/>
      <c r="G277" s="388"/>
      <c r="H277" s="388"/>
      <c r="I277" s="388"/>
      <c r="J277" s="388"/>
      <c r="K277" s="388"/>
      <c r="L277" s="388"/>
    </row>
    <row r="278" spans="3:12" s="100" customFormat="1" x14ac:dyDescent="0.25">
      <c r="C278" s="388"/>
      <c r="E278" s="388"/>
      <c r="F278" s="388"/>
      <c r="G278" s="388"/>
      <c r="H278" s="388"/>
      <c r="I278" s="388"/>
      <c r="J278" s="388"/>
      <c r="K278" s="388"/>
      <c r="L278" s="388"/>
    </row>
    <row r="279" spans="3:12" s="100" customFormat="1" x14ac:dyDescent="0.25">
      <c r="C279" s="388"/>
      <c r="E279" s="388"/>
      <c r="F279" s="388"/>
      <c r="G279" s="388"/>
      <c r="H279" s="388"/>
      <c r="I279" s="388"/>
      <c r="J279" s="388"/>
      <c r="K279" s="388"/>
      <c r="L279" s="388"/>
    </row>
    <row r="280" spans="3:12" s="100" customFormat="1" x14ac:dyDescent="0.25">
      <c r="C280" s="388"/>
      <c r="E280" s="388"/>
      <c r="F280" s="388"/>
      <c r="G280" s="388"/>
      <c r="H280" s="388"/>
      <c r="I280" s="388"/>
      <c r="J280" s="388"/>
      <c r="K280" s="388"/>
      <c r="L280" s="388"/>
    </row>
    <row r="281" spans="3:12" s="100" customFormat="1" x14ac:dyDescent="0.25">
      <c r="C281" s="388"/>
      <c r="E281" s="388"/>
      <c r="F281" s="388"/>
      <c r="G281" s="388"/>
      <c r="H281" s="388"/>
      <c r="I281" s="388"/>
      <c r="J281" s="388"/>
      <c r="K281" s="388"/>
      <c r="L281" s="388"/>
    </row>
    <row r="282" spans="3:12" s="100" customFormat="1" x14ac:dyDescent="0.25">
      <c r="C282" s="388"/>
      <c r="E282" s="388"/>
      <c r="F282" s="388"/>
      <c r="G282" s="388"/>
      <c r="H282" s="388"/>
      <c r="I282" s="388"/>
      <c r="J282" s="388"/>
      <c r="K282" s="388"/>
      <c r="L282" s="388"/>
    </row>
    <row r="283" spans="3:12" s="100" customFormat="1" x14ac:dyDescent="0.25">
      <c r="C283" s="388"/>
      <c r="E283" s="388"/>
      <c r="F283" s="388"/>
      <c r="G283" s="388"/>
      <c r="H283" s="388"/>
      <c r="I283" s="388"/>
      <c r="J283" s="388"/>
      <c r="K283" s="388"/>
      <c r="L283" s="388"/>
    </row>
    <row r="284" spans="3:12" s="100" customFormat="1" x14ac:dyDescent="0.25">
      <c r="C284" s="388"/>
      <c r="E284" s="388"/>
      <c r="F284" s="388"/>
      <c r="G284" s="388"/>
      <c r="H284" s="388"/>
      <c r="I284" s="388"/>
      <c r="J284" s="388"/>
      <c r="K284" s="388"/>
      <c r="L284" s="388"/>
    </row>
    <row r="285" spans="3:12" s="100" customFormat="1" x14ac:dyDescent="0.25">
      <c r="C285" s="388"/>
      <c r="E285" s="388"/>
      <c r="F285" s="388"/>
      <c r="G285" s="388"/>
      <c r="H285" s="388"/>
      <c r="I285" s="388"/>
      <c r="J285" s="388"/>
      <c r="K285" s="388"/>
      <c r="L285" s="388"/>
    </row>
    <row r="286" spans="3:12" s="100" customFormat="1" x14ac:dyDescent="0.25">
      <c r="C286" s="388"/>
      <c r="E286" s="388"/>
      <c r="F286" s="388"/>
      <c r="G286" s="388"/>
      <c r="H286" s="388"/>
      <c r="I286" s="388"/>
      <c r="J286" s="388"/>
      <c r="K286" s="388"/>
      <c r="L286" s="388"/>
    </row>
    <row r="287" spans="3:12" s="100" customFormat="1" x14ac:dyDescent="0.25">
      <c r="C287" s="388"/>
      <c r="E287" s="388"/>
      <c r="F287" s="388"/>
      <c r="G287" s="388"/>
      <c r="H287" s="388"/>
      <c r="I287" s="388"/>
      <c r="J287" s="388"/>
      <c r="K287" s="388"/>
      <c r="L287" s="388"/>
    </row>
    <row r="288" spans="3:12" s="100" customFormat="1" x14ac:dyDescent="0.25">
      <c r="C288" s="388"/>
      <c r="E288" s="388"/>
      <c r="F288" s="388"/>
      <c r="G288" s="388"/>
      <c r="H288" s="388"/>
      <c r="I288" s="388"/>
      <c r="J288" s="388"/>
      <c r="K288" s="388"/>
      <c r="L288" s="388"/>
    </row>
    <row r="289" spans="3:12" s="100" customFormat="1" x14ac:dyDescent="0.25">
      <c r="C289" s="388"/>
      <c r="E289" s="388"/>
      <c r="F289" s="388"/>
      <c r="G289" s="388"/>
      <c r="H289" s="388"/>
      <c r="I289" s="388"/>
      <c r="J289" s="388"/>
      <c r="K289" s="388"/>
      <c r="L289" s="388"/>
    </row>
    <row r="290" spans="3:12" s="100" customFormat="1" x14ac:dyDescent="0.25">
      <c r="C290" s="388"/>
      <c r="E290" s="388"/>
      <c r="F290" s="388"/>
      <c r="G290" s="388"/>
      <c r="H290" s="388"/>
      <c r="I290" s="388"/>
      <c r="J290" s="388"/>
      <c r="K290" s="388"/>
      <c r="L290" s="388"/>
    </row>
    <row r="291" spans="3:12" s="100" customFormat="1" x14ac:dyDescent="0.25">
      <c r="C291" s="388"/>
      <c r="E291" s="388"/>
      <c r="F291" s="388"/>
      <c r="G291" s="388"/>
      <c r="H291" s="388"/>
      <c r="I291" s="388"/>
      <c r="J291" s="388"/>
      <c r="K291" s="388"/>
      <c r="L291" s="388"/>
    </row>
    <row r="292" spans="3:12" s="100" customFormat="1" x14ac:dyDescent="0.25">
      <c r="C292" s="388"/>
      <c r="E292" s="388"/>
      <c r="F292" s="388"/>
      <c r="G292" s="388"/>
      <c r="H292" s="388"/>
      <c r="I292" s="388"/>
      <c r="J292" s="388"/>
      <c r="K292" s="388"/>
      <c r="L292" s="388"/>
    </row>
    <row r="293" spans="3:12" s="100" customFormat="1" x14ac:dyDescent="0.25">
      <c r="C293" s="388"/>
      <c r="E293" s="388"/>
      <c r="F293" s="388"/>
      <c r="G293" s="388"/>
      <c r="H293" s="388"/>
      <c r="I293" s="388"/>
      <c r="J293" s="388"/>
      <c r="K293" s="388"/>
      <c r="L293" s="388"/>
    </row>
    <row r="294" spans="3:12" s="100" customFormat="1" x14ac:dyDescent="0.25">
      <c r="C294" s="388"/>
      <c r="E294" s="388"/>
      <c r="F294" s="388"/>
      <c r="G294" s="388"/>
      <c r="H294" s="388"/>
      <c r="I294" s="388"/>
      <c r="J294" s="388"/>
      <c r="K294" s="388"/>
      <c r="L294" s="388"/>
    </row>
    <row r="295" spans="3:12" s="100" customFormat="1" x14ac:dyDescent="0.25">
      <c r="C295" s="388"/>
      <c r="E295" s="388"/>
      <c r="F295" s="388"/>
      <c r="G295" s="388"/>
      <c r="H295" s="388"/>
      <c r="I295" s="388"/>
      <c r="J295" s="388"/>
      <c r="K295" s="388"/>
      <c r="L295" s="388"/>
    </row>
    <row r="296" spans="3:12" s="100" customFormat="1" x14ac:dyDescent="0.25">
      <c r="C296" s="388"/>
      <c r="E296" s="388"/>
      <c r="F296" s="388"/>
      <c r="G296" s="388"/>
      <c r="H296" s="388"/>
      <c r="I296" s="388"/>
      <c r="J296" s="388"/>
      <c r="K296" s="388"/>
      <c r="L296" s="388"/>
    </row>
    <row r="297" spans="3:12" s="100" customFormat="1" x14ac:dyDescent="0.25">
      <c r="C297" s="388"/>
      <c r="E297" s="388"/>
      <c r="F297" s="388"/>
      <c r="G297" s="388"/>
      <c r="H297" s="388"/>
      <c r="I297" s="388"/>
      <c r="J297" s="388"/>
      <c r="K297" s="388"/>
      <c r="L297" s="388"/>
    </row>
    <row r="298" spans="3:12" s="100" customFormat="1" x14ac:dyDescent="0.25">
      <c r="C298" s="388"/>
      <c r="E298" s="388"/>
      <c r="F298" s="388"/>
      <c r="G298" s="388"/>
      <c r="H298" s="388"/>
      <c r="I298" s="388"/>
      <c r="J298" s="388"/>
      <c r="K298" s="388"/>
      <c r="L298" s="388"/>
    </row>
    <row r="299" spans="3:12" s="100" customFormat="1" x14ac:dyDescent="0.25">
      <c r="C299" s="388"/>
      <c r="E299" s="388"/>
      <c r="F299" s="388"/>
      <c r="G299" s="388"/>
      <c r="H299" s="388"/>
      <c r="I299" s="388"/>
      <c r="J299" s="388"/>
      <c r="K299" s="388"/>
      <c r="L299" s="388"/>
    </row>
    <row r="300" spans="3:12" s="100" customFormat="1" x14ac:dyDescent="0.25">
      <c r="C300" s="388"/>
      <c r="E300" s="388"/>
      <c r="F300" s="388"/>
      <c r="G300" s="388"/>
      <c r="H300" s="388"/>
      <c r="I300" s="388"/>
      <c r="J300" s="388"/>
      <c r="K300" s="388"/>
      <c r="L300" s="388"/>
    </row>
    <row r="301" spans="3:12" s="100" customFormat="1" x14ac:dyDescent="0.25">
      <c r="C301" s="388"/>
      <c r="E301" s="388"/>
      <c r="F301" s="388"/>
      <c r="G301" s="388"/>
      <c r="H301" s="388"/>
      <c r="I301" s="388"/>
      <c r="J301" s="388"/>
      <c r="K301" s="388"/>
      <c r="L301" s="388"/>
    </row>
    <row r="302" spans="3:12" s="100" customFormat="1" x14ac:dyDescent="0.25">
      <c r="C302" s="388"/>
      <c r="E302" s="388"/>
      <c r="F302" s="388"/>
      <c r="G302" s="388"/>
      <c r="H302" s="388"/>
      <c r="I302" s="388"/>
      <c r="J302" s="388"/>
      <c r="K302" s="388"/>
      <c r="L302" s="388"/>
    </row>
    <row r="303" spans="3:12" s="100" customFormat="1" x14ac:dyDescent="0.25">
      <c r="C303" s="388"/>
      <c r="E303" s="388"/>
      <c r="F303" s="388"/>
      <c r="G303" s="388"/>
      <c r="H303" s="388"/>
      <c r="I303" s="388"/>
      <c r="J303" s="388"/>
      <c r="K303" s="388"/>
      <c r="L303" s="388"/>
    </row>
    <row r="304" spans="3:12" s="100" customFormat="1" x14ac:dyDescent="0.25">
      <c r="C304" s="388"/>
      <c r="E304" s="388"/>
      <c r="F304" s="388"/>
      <c r="G304" s="388"/>
      <c r="H304" s="388"/>
      <c r="I304" s="388"/>
      <c r="J304" s="388"/>
      <c r="K304" s="388"/>
      <c r="L304" s="388"/>
    </row>
    <row r="305" spans="3:12" s="100" customFormat="1" x14ac:dyDescent="0.25">
      <c r="C305" s="388"/>
      <c r="E305" s="388"/>
      <c r="F305" s="388"/>
      <c r="G305" s="388"/>
      <c r="H305" s="388"/>
      <c r="I305" s="388"/>
      <c r="J305" s="388"/>
      <c r="K305" s="388"/>
      <c r="L305" s="388"/>
    </row>
    <row r="306" spans="3:12" s="100" customFormat="1" x14ac:dyDescent="0.25">
      <c r="C306" s="388"/>
      <c r="E306" s="388"/>
      <c r="F306" s="388"/>
      <c r="G306" s="388"/>
      <c r="H306" s="388"/>
      <c r="I306" s="388"/>
      <c r="J306" s="388"/>
      <c r="K306" s="388"/>
      <c r="L306" s="388"/>
    </row>
    <row r="307" spans="3:12" s="100" customFormat="1" x14ac:dyDescent="0.25">
      <c r="C307" s="388"/>
      <c r="E307" s="388"/>
      <c r="F307" s="388"/>
      <c r="G307" s="388"/>
      <c r="H307" s="388"/>
      <c r="I307" s="388"/>
      <c r="J307" s="388"/>
      <c r="K307" s="388"/>
      <c r="L307" s="388"/>
    </row>
    <row r="308" spans="3:12" s="100" customFormat="1" x14ac:dyDescent="0.25">
      <c r="C308" s="388"/>
      <c r="E308" s="388"/>
      <c r="F308" s="388"/>
      <c r="G308" s="388"/>
      <c r="H308" s="388"/>
      <c r="I308" s="388"/>
      <c r="J308" s="388"/>
      <c r="K308" s="388"/>
      <c r="L308" s="388"/>
    </row>
    <row r="309" spans="3:12" s="100" customFormat="1" x14ac:dyDescent="0.25">
      <c r="C309" s="388"/>
      <c r="E309" s="388"/>
      <c r="F309" s="388"/>
      <c r="G309" s="388"/>
      <c r="H309" s="388"/>
      <c r="I309" s="388"/>
      <c r="J309" s="388"/>
      <c r="K309" s="388"/>
      <c r="L309" s="388"/>
    </row>
    <row r="310" spans="3:12" s="100" customFormat="1" x14ac:dyDescent="0.25">
      <c r="C310" s="388"/>
      <c r="E310" s="388"/>
      <c r="F310" s="388"/>
      <c r="G310" s="388"/>
      <c r="H310" s="388"/>
      <c r="I310" s="388"/>
      <c r="J310" s="388"/>
      <c r="K310" s="388"/>
      <c r="L310" s="388"/>
    </row>
    <row r="311" spans="3:12" s="100" customFormat="1" x14ac:dyDescent="0.25">
      <c r="C311" s="388"/>
      <c r="E311" s="388"/>
      <c r="F311" s="388"/>
      <c r="G311" s="388"/>
      <c r="H311" s="388"/>
      <c r="I311" s="388"/>
      <c r="J311" s="388"/>
      <c r="K311" s="388"/>
      <c r="L311" s="388"/>
    </row>
    <row r="312" spans="3:12" s="100" customFormat="1" x14ac:dyDescent="0.25">
      <c r="C312" s="388"/>
      <c r="E312" s="388"/>
      <c r="F312" s="388"/>
      <c r="G312" s="388"/>
      <c r="H312" s="388"/>
      <c r="I312" s="388"/>
      <c r="J312" s="388"/>
      <c r="K312" s="388"/>
      <c r="L312" s="388"/>
    </row>
    <row r="313" spans="3:12" s="100" customFormat="1" x14ac:dyDescent="0.25">
      <c r="C313" s="388"/>
      <c r="E313" s="388"/>
      <c r="F313" s="388"/>
      <c r="G313" s="388"/>
      <c r="H313" s="388"/>
      <c r="I313" s="388"/>
      <c r="J313" s="388"/>
      <c r="K313" s="388"/>
      <c r="L313" s="388"/>
    </row>
    <row r="314" spans="3:12" s="100" customFormat="1" x14ac:dyDescent="0.25">
      <c r="C314" s="388"/>
      <c r="E314" s="388"/>
      <c r="F314" s="388"/>
      <c r="G314" s="388"/>
      <c r="H314" s="388"/>
      <c r="I314" s="388"/>
      <c r="J314" s="388"/>
      <c r="K314" s="388"/>
      <c r="L314" s="388"/>
    </row>
    <row r="315" spans="3:12" s="100" customFormat="1" x14ac:dyDescent="0.25">
      <c r="C315" s="388"/>
      <c r="E315" s="388"/>
      <c r="F315" s="388"/>
      <c r="G315" s="388"/>
      <c r="H315" s="388"/>
      <c r="I315" s="388"/>
      <c r="J315" s="388"/>
      <c r="K315" s="388"/>
      <c r="L315" s="388"/>
    </row>
    <row r="316" spans="3:12" s="100" customFormat="1" x14ac:dyDescent="0.25">
      <c r="C316" s="388"/>
      <c r="E316" s="388"/>
      <c r="F316" s="388"/>
      <c r="G316" s="388"/>
      <c r="H316" s="388"/>
      <c r="I316" s="388"/>
      <c r="J316" s="388"/>
      <c r="K316" s="388"/>
      <c r="L316" s="388"/>
    </row>
    <row r="317" spans="3:12" s="100" customFormat="1" x14ac:dyDescent="0.25">
      <c r="C317" s="388"/>
      <c r="E317" s="388"/>
      <c r="F317" s="388"/>
      <c r="G317" s="388"/>
      <c r="H317" s="388"/>
      <c r="I317" s="388"/>
      <c r="J317" s="388"/>
      <c r="K317" s="388"/>
      <c r="L317" s="388"/>
    </row>
    <row r="318" spans="3:12" s="100" customFormat="1" x14ac:dyDescent="0.25">
      <c r="C318" s="388"/>
      <c r="E318" s="388"/>
      <c r="F318" s="388"/>
      <c r="G318" s="388"/>
      <c r="H318" s="388"/>
      <c r="I318" s="388"/>
      <c r="J318" s="388"/>
      <c r="K318" s="388"/>
      <c r="L318" s="388"/>
    </row>
    <row r="319" spans="3:12" s="100" customFormat="1" x14ac:dyDescent="0.25">
      <c r="C319" s="388"/>
      <c r="E319" s="388"/>
      <c r="F319" s="388"/>
      <c r="G319" s="388"/>
      <c r="H319" s="388"/>
      <c r="I319" s="388"/>
      <c r="J319" s="388"/>
      <c r="K319" s="388"/>
      <c r="L319" s="388"/>
    </row>
    <row r="320" spans="3:12" s="100" customFormat="1" x14ac:dyDescent="0.25">
      <c r="C320" s="388"/>
      <c r="E320" s="388"/>
      <c r="F320" s="388"/>
      <c r="G320" s="388"/>
      <c r="H320" s="388"/>
      <c r="I320" s="388"/>
      <c r="J320" s="388"/>
      <c r="K320" s="388"/>
      <c r="L320" s="388"/>
    </row>
    <row r="321" spans="3:12" s="100" customFormat="1" x14ac:dyDescent="0.25">
      <c r="C321" s="388"/>
      <c r="E321" s="388"/>
      <c r="F321" s="388"/>
      <c r="G321" s="388"/>
      <c r="H321" s="388"/>
      <c r="I321" s="388"/>
      <c r="J321" s="388"/>
      <c r="K321" s="388"/>
      <c r="L321" s="388"/>
    </row>
    <row r="322" spans="3:12" s="100" customFormat="1" x14ac:dyDescent="0.25">
      <c r="C322" s="388"/>
      <c r="E322" s="388"/>
      <c r="F322" s="388"/>
      <c r="G322" s="388"/>
      <c r="H322" s="388"/>
      <c r="I322" s="388"/>
      <c r="J322" s="388"/>
      <c r="K322" s="388"/>
      <c r="L322" s="388"/>
    </row>
    <row r="323" spans="3:12" s="100" customFormat="1" x14ac:dyDescent="0.25">
      <c r="C323" s="388"/>
      <c r="E323" s="388"/>
      <c r="F323" s="388"/>
      <c r="G323" s="388"/>
      <c r="H323" s="388"/>
      <c r="I323" s="388"/>
      <c r="J323" s="388"/>
      <c r="K323" s="388"/>
      <c r="L323" s="388"/>
    </row>
    <row r="324" spans="3:12" s="100" customFormat="1" x14ac:dyDescent="0.25">
      <c r="C324" s="388"/>
      <c r="E324" s="388"/>
      <c r="F324" s="388"/>
      <c r="G324" s="388"/>
      <c r="H324" s="388"/>
      <c r="I324" s="388"/>
      <c r="J324" s="388"/>
      <c r="K324" s="388"/>
      <c r="L324" s="388"/>
    </row>
    <row r="325" spans="3:12" s="100" customFormat="1" x14ac:dyDescent="0.25">
      <c r="C325" s="388"/>
      <c r="E325" s="388"/>
      <c r="F325" s="388"/>
      <c r="G325" s="388"/>
      <c r="H325" s="388"/>
      <c r="I325" s="388"/>
      <c r="J325" s="388"/>
      <c r="K325" s="388"/>
      <c r="L325" s="388"/>
    </row>
    <row r="326" spans="3:12" s="100" customFormat="1" x14ac:dyDescent="0.25">
      <c r="C326" s="388"/>
      <c r="E326" s="388"/>
      <c r="F326" s="388"/>
      <c r="G326" s="388"/>
      <c r="H326" s="388"/>
      <c r="I326" s="388"/>
      <c r="J326" s="388"/>
      <c r="K326" s="388"/>
      <c r="L326" s="388"/>
    </row>
    <row r="327" spans="3:12" s="100" customFormat="1" x14ac:dyDescent="0.25">
      <c r="C327" s="388"/>
      <c r="E327" s="388"/>
      <c r="F327" s="388"/>
      <c r="G327" s="388"/>
      <c r="H327" s="388"/>
      <c r="I327" s="388"/>
      <c r="J327" s="388"/>
      <c r="K327" s="388"/>
      <c r="L327" s="388"/>
    </row>
    <row r="328" spans="3:12" s="100" customFormat="1" x14ac:dyDescent="0.25">
      <c r="C328" s="388"/>
      <c r="E328" s="388"/>
      <c r="F328" s="388"/>
      <c r="G328" s="388"/>
      <c r="H328" s="388"/>
      <c r="I328" s="388"/>
      <c r="J328" s="388"/>
      <c r="K328" s="388"/>
      <c r="L328" s="388"/>
    </row>
    <row r="329" spans="3:12" s="100" customFormat="1" x14ac:dyDescent="0.25">
      <c r="C329" s="388"/>
      <c r="E329" s="388"/>
      <c r="F329" s="388"/>
      <c r="G329" s="388"/>
      <c r="H329" s="388"/>
      <c r="I329" s="388"/>
      <c r="J329" s="388"/>
      <c r="K329" s="388"/>
      <c r="L329" s="388"/>
    </row>
    <row r="330" spans="3:12" s="100" customFormat="1" x14ac:dyDescent="0.25">
      <c r="C330" s="388"/>
      <c r="E330" s="388"/>
      <c r="F330" s="388"/>
      <c r="G330" s="388"/>
      <c r="H330" s="388"/>
      <c r="I330" s="388"/>
      <c r="J330" s="388"/>
      <c r="K330" s="388"/>
      <c r="L330" s="388"/>
    </row>
    <row r="331" spans="3:12" s="100" customFormat="1" x14ac:dyDescent="0.25">
      <c r="C331" s="388"/>
      <c r="E331" s="388"/>
      <c r="F331" s="388"/>
      <c r="G331" s="388"/>
      <c r="H331" s="388"/>
      <c r="I331" s="388"/>
      <c r="J331" s="388"/>
      <c r="K331" s="388"/>
      <c r="L331" s="388"/>
    </row>
    <row r="332" spans="3:12" s="100" customFormat="1" x14ac:dyDescent="0.25">
      <c r="C332" s="388"/>
      <c r="E332" s="388"/>
      <c r="F332" s="388"/>
      <c r="G332" s="388"/>
      <c r="H332" s="388"/>
      <c r="I332" s="388"/>
      <c r="J332" s="388"/>
      <c r="K332" s="388"/>
      <c r="L332" s="388"/>
    </row>
    <row r="333" spans="3:12" s="100" customFormat="1" x14ac:dyDescent="0.25">
      <c r="C333" s="388"/>
      <c r="E333" s="388"/>
      <c r="F333" s="388"/>
      <c r="G333" s="388"/>
      <c r="H333" s="388"/>
      <c r="I333" s="388"/>
      <c r="J333" s="388"/>
      <c r="K333" s="388"/>
      <c r="L333" s="388"/>
    </row>
    <row r="334" spans="3:12" s="100" customFormat="1" x14ac:dyDescent="0.25">
      <c r="C334" s="388"/>
      <c r="E334" s="388"/>
      <c r="F334" s="388"/>
      <c r="G334" s="388"/>
      <c r="H334" s="388"/>
      <c r="I334" s="388"/>
      <c r="J334" s="388"/>
      <c r="K334" s="388"/>
      <c r="L334" s="388"/>
    </row>
    <row r="335" spans="3:12" s="100" customFormat="1" x14ac:dyDescent="0.25">
      <c r="C335" s="388"/>
      <c r="E335" s="388"/>
      <c r="F335" s="388"/>
      <c r="G335" s="388"/>
      <c r="H335" s="388"/>
      <c r="I335" s="388"/>
      <c r="J335" s="388"/>
      <c r="K335" s="388"/>
      <c r="L335" s="388"/>
    </row>
    <row r="336" spans="3:12" s="100" customFormat="1" x14ac:dyDescent="0.25">
      <c r="C336" s="388"/>
      <c r="E336" s="388"/>
      <c r="F336" s="388"/>
      <c r="G336" s="388"/>
      <c r="H336" s="388"/>
      <c r="I336" s="388"/>
      <c r="J336" s="388"/>
      <c r="K336" s="388"/>
      <c r="L336" s="388"/>
    </row>
    <row r="337" spans="3:12" s="100" customFormat="1" x14ac:dyDescent="0.25">
      <c r="C337" s="388"/>
      <c r="E337" s="388"/>
      <c r="F337" s="388"/>
      <c r="G337" s="388"/>
      <c r="H337" s="388"/>
      <c r="I337" s="388"/>
      <c r="J337" s="388"/>
      <c r="K337" s="388"/>
      <c r="L337" s="388"/>
    </row>
    <row r="338" spans="3:12" s="100" customFormat="1" x14ac:dyDescent="0.25">
      <c r="C338" s="388"/>
      <c r="E338" s="388"/>
      <c r="F338" s="388"/>
      <c r="G338" s="388"/>
      <c r="H338" s="388"/>
      <c r="I338" s="388"/>
      <c r="J338" s="388"/>
      <c r="K338" s="388"/>
      <c r="L338" s="388"/>
    </row>
    <row r="339" spans="3:12" s="100" customFormat="1" x14ac:dyDescent="0.25">
      <c r="C339" s="388"/>
      <c r="E339" s="388"/>
      <c r="F339" s="388"/>
      <c r="G339" s="388"/>
      <c r="H339" s="388"/>
      <c r="I339" s="388"/>
      <c r="J339" s="388"/>
      <c r="K339" s="388"/>
      <c r="L339" s="388"/>
    </row>
    <row r="340" spans="3:12" s="100" customFormat="1" x14ac:dyDescent="0.25">
      <c r="C340" s="388"/>
      <c r="E340" s="388"/>
      <c r="F340" s="388"/>
      <c r="G340" s="388"/>
      <c r="H340" s="388"/>
      <c r="I340" s="388"/>
      <c r="J340" s="388"/>
      <c r="K340" s="388"/>
      <c r="L340" s="388"/>
    </row>
    <row r="341" spans="3:12" s="100" customFormat="1" x14ac:dyDescent="0.25">
      <c r="C341" s="388"/>
      <c r="E341" s="388"/>
      <c r="F341" s="388"/>
      <c r="G341" s="388"/>
      <c r="H341" s="388"/>
      <c r="I341" s="388"/>
      <c r="J341" s="388"/>
      <c r="K341" s="388"/>
      <c r="L341" s="388"/>
    </row>
    <row r="342" spans="3:12" s="100" customFormat="1" x14ac:dyDescent="0.25">
      <c r="C342" s="388"/>
      <c r="E342" s="388"/>
      <c r="F342" s="388"/>
      <c r="G342" s="388"/>
      <c r="H342" s="388"/>
      <c r="I342" s="388"/>
      <c r="J342" s="388"/>
      <c r="K342" s="388"/>
      <c r="L342" s="388"/>
    </row>
    <row r="343" spans="3:12" s="100" customFormat="1" x14ac:dyDescent="0.25">
      <c r="C343" s="388"/>
      <c r="E343" s="388"/>
      <c r="F343" s="388"/>
      <c r="G343" s="388"/>
      <c r="H343" s="388"/>
      <c r="I343" s="388"/>
      <c r="J343" s="388"/>
      <c r="K343" s="388"/>
      <c r="L343" s="388"/>
    </row>
    <row r="344" spans="3:12" s="100" customFormat="1" x14ac:dyDescent="0.25">
      <c r="C344" s="388"/>
      <c r="E344" s="388"/>
      <c r="F344" s="388"/>
      <c r="G344" s="388"/>
      <c r="H344" s="388"/>
      <c r="I344" s="388"/>
      <c r="J344" s="388"/>
      <c r="K344" s="388"/>
      <c r="L344" s="388"/>
    </row>
    <row r="345" spans="3:12" s="100" customFormat="1" x14ac:dyDescent="0.25">
      <c r="C345" s="388"/>
      <c r="E345" s="388"/>
      <c r="F345" s="388"/>
      <c r="G345" s="388"/>
      <c r="H345" s="388"/>
      <c r="I345" s="388"/>
      <c r="J345" s="388"/>
      <c r="K345" s="388"/>
      <c r="L345" s="388"/>
    </row>
    <row r="346" spans="3:12" s="100" customFormat="1" x14ac:dyDescent="0.25">
      <c r="C346" s="388"/>
      <c r="E346" s="388"/>
      <c r="F346" s="388"/>
      <c r="G346" s="388"/>
      <c r="H346" s="388"/>
      <c r="I346" s="388"/>
      <c r="J346" s="388"/>
      <c r="K346" s="388"/>
      <c r="L346" s="388"/>
    </row>
    <row r="347" spans="3:12" s="100" customFormat="1" x14ac:dyDescent="0.25">
      <c r="C347" s="388"/>
      <c r="E347" s="388"/>
      <c r="F347" s="388"/>
      <c r="G347" s="388"/>
      <c r="H347" s="388"/>
      <c r="I347" s="388"/>
      <c r="J347" s="388"/>
      <c r="K347" s="388"/>
      <c r="L347" s="388"/>
    </row>
    <row r="348" spans="3:12" s="100" customFormat="1" x14ac:dyDescent="0.25">
      <c r="C348" s="388"/>
      <c r="E348" s="388"/>
      <c r="F348" s="388"/>
      <c r="G348" s="388"/>
      <c r="H348" s="388"/>
      <c r="I348" s="388"/>
      <c r="J348" s="388"/>
      <c r="K348" s="388"/>
      <c r="L348" s="388"/>
    </row>
    <row r="349" spans="3:12" s="100" customFormat="1" x14ac:dyDescent="0.25">
      <c r="C349" s="388"/>
      <c r="E349" s="388"/>
      <c r="F349" s="388"/>
      <c r="G349" s="388"/>
      <c r="H349" s="388"/>
      <c r="I349" s="388"/>
      <c r="J349" s="388"/>
      <c r="K349" s="388"/>
      <c r="L349" s="388"/>
    </row>
    <row r="350" spans="3:12" s="100" customFormat="1" x14ac:dyDescent="0.25">
      <c r="C350" s="388"/>
      <c r="E350" s="388"/>
      <c r="F350" s="388"/>
      <c r="G350" s="388"/>
      <c r="H350" s="388"/>
      <c r="I350" s="388"/>
      <c r="J350" s="388"/>
      <c r="K350" s="388"/>
      <c r="L350" s="388"/>
    </row>
    <row r="351" spans="3:12" s="100" customFormat="1" x14ac:dyDescent="0.25">
      <c r="C351" s="388"/>
      <c r="E351" s="388"/>
      <c r="F351" s="388"/>
      <c r="G351" s="388"/>
      <c r="H351" s="388"/>
      <c r="I351" s="388"/>
      <c r="J351" s="388"/>
      <c r="K351" s="388"/>
      <c r="L351" s="388"/>
    </row>
    <row r="352" spans="3:12" s="100" customFormat="1" x14ac:dyDescent="0.25">
      <c r="C352" s="388"/>
      <c r="E352" s="388"/>
      <c r="F352" s="388"/>
      <c r="G352" s="388"/>
      <c r="H352" s="388"/>
      <c r="I352" s="388"/>
      <c r="J352" s="388"/>
      <c r="K352" s="388"/>
      <c r="L352" s="388"/>
    </row>
    <row r="353" spans="3:12" s="100" customFormat="1" x14ac:dyDescent="0.25">
      <c r="C353" s="388"/>
      <c r="E353" s="388"/>
      <c r="F353" s="388"/>
      <c r="G353" s="388"/>
      <c r="H353" s="388"/>
      <c r="I353" s="388"/>
      <c r="J353" s="388"/>
      <c r="K353" s="388"/>
      <c r="L353" s="388"/>
    </row>
    <row r="354" spans="3:12" s="100" customFormat="1" x14ac:dyDescent="0.25">
      <c r="C354" s="388"/>
      <c r="E354" s="388"/>
      <c r="F354" s="388"/>
      <c r="G354" s="388"/>
      <c r="H354" s="388"/>
      <c r="I354" s="388"/>
      <c r="J354" s="388"/>
      <c r="K354" s="388"/>
      <c r="L354" s="388"/>
    </row>
    <row r="355" spans="3:12" s="100" customFormat="1" x14ac:dyDescent="0.25">
      <c r="C355" s="388"/>
      <c r="E355" s="388"/>
      <c r="F355" s="388"/>
      <c r="G355" s="388"/>
      <c r="H355" s="388"/>
      <c r="I355" s="388"/>
      <c r="J355" s="388"/>
      <c r="K355" s="388"/>
      <c r="L355" s="388"/>
    </row>
    <row r="356" spans="3:12" s="100" customFormat="1" x14ac:dyDescent="0.25">
      <c r="C356" s="388"/>
      <c r="E356" s="388"/>
      <c r="F356" s="388"/>
      <c r="G356" s="388"/>
      <c r="H356" s="388"/>
      <c r="I356" s="388"/>
      <c r="J356" s="388"/>
      <c r="K356" s="388"/>
      <c r="L356" s="388"/>
    </row>
    <row r="357" spans="3:12" s="100" customFormat="1" x14ac:dyDescent="0.25">
      <c r="C357" s="388"/>
      <c r="E357" s="388"/>
      <c r="F357" s="388"/>
      <c r="G357" s="388"/>
      <c r="H357" s="388"/>
      <c r="I357" s="388"/>
      <c r="J357" s="388"/>
      <c r="K357" s="388"/>
      <c r="L357" s="388"/>
    </row>
    <row r="358" spans="3:12" s="100" customFormat="1" x14ac:dyDescent="0.25">
      <c r="C358" s="388"/>
      <c r="E358" s="388"/>
      <c r="F358" s="388"/>
      <c r="G358" s="388"/>
      <c r="H358" s="388"/>
      <c r="I358" s="388"/>
      <c r="J358" s="388"/>
      <c r="K358" s="388"/>
      <c r="L358" s="388"/>
    </row>
    <row r="359" spans="3:12" s="100" customFormat="1" x14ac:dyDescent="0.25">
      <c r="C359" s="388"/>
      <c r="E359" s="388"/>
      <c r="F359" s="388"/>
      <c r="G359" s="388"/>
      <c r="H359" s="388"/>
      <c r="I359" s="388"/>
      <c r="J359" s="388"/>
      <c r="K359" s="388"/>
      <c r="L359" s="388"/>
    </row>
    <row r="360" spans="3:12" s="100" customFormat="1" x14ac:dyDescent="0.25">
      <c r="C360" s="388"/>
      <c r="E360" s="388"/>
      <c r="F360" s="388"/>
      <c r="G360" s="388"/>
      <c r="H360" s="388"/>
      <c r="I360" s="388"/>
      <c r="J360" s="388"/>
      <c r="K360" s="388"/>
      <c r="L360" s="388"/>
    </row>
    <row r="361" spans="3:12" s="100" customFormat="1" x14ac:dyDescent="0.25">
      <c r="C361" s="388"/>
      <c r="E361" s="388"/>
      <c r="F361" s="388"/>
      <c r="G361" s="388"/>
      <c r="H361" s="388"/>
      <c r="I361" s="388"/>
      <c r="J361" s="388"/>
      <c r="K361" s="388"/>
      <c r="L361" s="388"/>
    </row>
    <row r="362" spans="3:12" s="100" customFormat="1" x14ac:dyDescent="0.25">
      <c r="C362" s="388"/>
      <c r="E362" s="388"/>
      <c r="F362" s="388"/>
      <c r="G362" s="388"/>
      <c r="H362" s="388"/>
      <c r="I362" s="388"/>
      <c r="J362" s="388"/>
      <c r="K362" s="388"/>
      <c r="L362" s="388"/>
    </row>
    <row r="363" spans="3:12" s="100" customFormat="1" x14ac:dyDescent="0.25">
      <c r="C363" s="388"/>
      <c r="E363" s="388"/>
      <c r="F363" s="388"/>
      <c r="G363" s="388"/>
      <c r="H363" s="388"/>
      <c r="I363" s="388"/>
      <c r="J363" s="388"/>
      <c r="K363" s="388"/>
      <c r="L363" s="388"/>
    </row>
    <row r="364" spans="3:12" s="100" customFormat="1" x14ac:dyDescent="0.25">
      <c r="C364" s="388"/>
      <c r="E364" s="388"/>
      <c r="F364" s="388"/>
      <c r="G364" s="388"/>
      <c r="H364" s="388"/>
      <c r="I364" s="388"/>
      <c r="J364" s="388"/>
      <c r="K364" s="388"/>
      <c r="L364" s="388"/>
    </row>
    <row r="365" spans="3:12" s="100" customFormat="1" x14ac:dyDescent="0.25">
      <c r="C365" s="388"/>
      <c r="E365" s="388"/>
      <c r="F365" s="388"/>
      <c r="G365" s="388"/>
      <c r="H365" s="388"/>
      <c r="I365" s="388"/>
      <c r="J365" s="388"/>
      <c r="K365" s="388"/>
      <c r="L365" s="388"/>
    </row>
    <row r="366" spans="3:12" s="100" customFormat="1" x14ac:dyDescent="0.25">
      <c r="C366" s="388"/>
      <c r="E366" s="388"/>
      <c r="F366" s="388"/>
      <c r="G366" s="388"/>
      <c r="H366" s="388"/>
      <c r="I366" s="388"/>
      <c r="J366" s="388"/>
      <c r="K366" s="388"/>
      <c r="L366" s="388"/>
    </row>
    <row r="367" spans="3:12" s="100" customFormat="1" x14ac:dyDescent="0.25">
      <c r="C367" s="388"/>
      <c r="E367" s="388"/>
      <c r="F367" s="388"/>
      <c r="G367" s="388"/>
      <c r="H367" s="388"/>
      <c r="I367" s="388"/>
      <c r="J367" s="388"/>
      <c r="K367" s="388"/>
      <c r="L367" s="388"/>
    </row>
    <row r="368" spans="3:12" s="100" customFormat="1" x14ac:dyDescent="0.25">
      <c r="C368" s="388"/>
      <c r="E368" s="388"/>
      <c r="F368" s="388"/>
      <c r="G368" s="388"/>
      <c r="H368" s="388"/>
      <c r="I368" s="388"/>
      <c r="J368" s="388"/>
      <c r="K368" s="388"/>
      <c r="L368" s="388"/>
    </row>
    <row r="369" spans="3:12" s="100" customFormat="1" x14ac:dyDescent="0.25">
      <c r="C369" s="388"/>
      <c r="E369" s="388"/>
      <c r="F369" s="388"/>
      <c r="G369" s="388"/>
      <c r="H369" s="388"/>
      <c r="I369" s="388"/>
      <c r="J369" s="388"/>
      <c r="K369" s="388"/>
      <c r="L369" s="388"/>
    </row>
    <row r="370" spans="3:12" s="100" customFormat="1" x14ac:dyDescent="0.25">
      <c r="C370" s="388"/>
      <c r="E370" s="388"/>
      <c r="F370" s="388"/>
      <c r="G370" s="388"/>
      <c r="H370" s="388"/>
      <c r="I370" s="388"/>
      <c r="J370" s="388"/>
      <c r="K370" s="388"/>
      <c r="L370" s="388"/>
    </row>
    <row r="371" spans="3:12" s="100" customFormat="1" x14ac:dyDescent="0.25">
      <c r="C371" s="388"/>
      <c r="E371" s="388"/>
      <c r="F371" s="388"/>
      <c r="G371" s="388"/>
      <c r="H371" s="388"/>
      <c r="I371" s="388"/>
      <c r="J371" s="388"/>
      <c r="K371" s="388"/>
      <c r="L371" s="388"/>
    </row>
    <row r="372" spans="3:12" s="100" customFormat="1" x14ac:dyDescent="0.25">
      <c r="C372" s="388"/>
      <c r="E372" s="388"/>
      <c r="F372" s="388"/>
      <c r="G372" s="388"/>
      <c r="H372" s="388"/>
      <c r="I372" s="388"/>
      <c r="J372" s="388"/>
      <c r="K372" s="388"/>
      <c r="L372" s="388"/>
    </row>
    <row r="373" spans="3:12" s="100" customFormat="1" x14ac:dyDescent="0.25">
      <c r="C373" s="388"/>
      <c r="E373" s="388"/>
      <c r="F373" s="388"/>
      <c r="G373" s="388"/>
      <c r="H373" s="388"/>
      <c r="I373" s="388"/>
      <c r="J373" s="388"/>
      <c r="K373" s="388"/>
      <c r="L373" s="388"/>
    </row>
    <row r="374" spans="3:12" s="100" customFormat="1" x14ac:dyDescent="0.25">
      <c r="C374" s="388"/>
      <c r="E374" s="388"/>
      <c r="F374" s="388"/>
      <c r="G374" s="388"/>
      <c r="H374" s="388"/>
      <c r="I374" s="388"/>
      <c r="J374" s="388"/>
      <c r="K374" s="388"/>
      <c r="L374" s="388"/>
    </row>
    <row r="375" spans="3:12" s="100" customFormat="1" x14ac:dyDescent="0.25">
      <c r="C375" s="388"/>
      <c r="E375" s="388"/>
      <c r="F375" s="388"/>
      <c r="G375" s="388"/>
      <c r="H375" s="388"/>
      <c r="I375" s="388"/>
      <c r="J375" s="388"/>
      <c r="K375" s="388"/>
      <c r="L375" s="388"/>
    </row>
    <row r="376" spans="3:12" s="100" customFormat="1" x14ac:dyDescent="0.25">
      <c r="C376" s="388"/>
      <c r="E376" s="388"/>
      <c r="F376" s="388"/>
      <c r="G376" s="388"/>
      <c r="H376" s="388"/>
      <c r="I376" s="388"/>
      <c r="J376" s="388"/>
      <c r="K376" s="388"/>
      <c r="L376" s="388"/>
    </row>
    <row r="377" spans="3:12" s="100" customFormat="1" x14ac:dyDescent="0.25">
      <c r="C377" s="388"/>
      <c r="E377" s="388"/>
      <c r="F377" s="388"/>
      <c r="G377" s="388"/>
      <c r="H377" s="388"/>
      <c r="I377" s="388"/>
      <c r="J377" s="388"/>
      <c r="K377" s="388"/>
      <c r="L377" s="388"/>
    </row>
    <row r="378" spans="3:12" s="100" customFormat="1" x14ac:dyDescent="0.25">
      <c r="C378" s="388"/>
      <c r="E378" s="388"/>
      <c r="F378" s="388"/>
      <c r="G378" s="388"/>
      <c r="H378" s="388"/>
      <c r="I378" s="388"/>
      <c r="J378" s="388"/>
      <c r="K378" s="388"/>
      <c r="L378" s="388"/>
    </row>
    <row r="379" spans="3:12" s="100" customFormat="1" x14ac:dyDescent="0.25">
      <c r="C379" s="388"/>
      <c r="E379" s="388"/>
      <c r="F379" s="388"/>
      <c r="G379" s="388"/>
      <c r="H379" s="388"/>
      <c r="I379" s="388"/>
      <c r="J379" s="388"/>
      <c r="K379" s="388"/>
      <c r="L379" s="388"/>
    </row>
    <row r="380" spans="3:12" s="100" customFormat="1" x14ac:dyDescent="0.25">
      <c r="C380" s="388"/>
      <c r="E380" s="388"/>
      <c r="F380" s="388"/>
      <c r="G380" s="388"/>
      <c r="H380" s="388"/>
      <c r="I380" s="388"/>
      <c r="J380" s="388"/>
      <c r="K380" s="388"/>
      <c r="L380" s="388"/>
    </row>
    <row r="381" spans="3:12" s="100" customFormat="1" x14ac:dyDescent="0.25">
      <c r="C381" s="388"/>
      <c r="E381" s="388"/>
      <c r="F381" s="388"/>
      <c r="G381" s="388"/>
      <c r="H381" s="388"/>
      <c r="I381" s="388"/>
      <c r="J381" s="388"/>
      <c r="K381" s="388"/>
      <c r="L381" s="388"/>
    </row>
    <row r="382" spans="3:12" s="100" customFormat="1" x14ac:dyDescent="0.25">
      <c r="C382" s="388"/>
      <c r="E382" s="388"/>
      <c r="F382" s="388"/>
      <c r="G382" s="388"/>
      <c r="H382" s="388"/>
      <c r="I382" s="388"/>
      <c r="J382" s="388"/>
      <c r="K382" s="388"/>
      <c r="L382" s="388"/>
    </row>
    <row r="383" spans="3:12" s="100" customFormat="1" x14ac:dyDescent="0.25">
      <c r="C383" s="388"/>
      <c r="E383" s="388"/>
      <c r="F383" s="388"/>
      <c r="G383" s="388"/>
      <c r="H383" s="388"/>
      <c r="I383" s="388"/>
      <c r="J383" s="388"/>
      <c r="K383" s="388"/>
      <c r="L383" s="388"/>
    </row>
    <row r="384" spans="3:12" s="100" customFormat="1" x14ac:dyDescent="0.25">
      <c r="C384" s="388"/>
      <c r="E384" s="388"/>
      <c r="F384" s="388"/>
      <c r="G384" s="388"/>
      <c r="H384" s="388"/>
      <c r="I384" s="388"/>
      <c r="J384" s="388"/>
      <c r="K384" s="388"/>
      <c r="L384" s="388"/>
    </row>
    <row r="385" spans="3:12" s="100" customFormat="1" x14ac:dyDescent="0.25">
      <c r="C385" s="388"/>
      <c r="E385" s="388"/>
      <c r="F385" s="388"/>
      <c r="G385" s="388"/>
      <c r="H385" s="388"/>
      <c r="I385" s="388"/>
      <c r="J385" s="388"/>
      <c r="K385" s="388"/>
      <c r="L385" s="388"/>
    </row>
    <row r="386" spans="3:12" s="100" customFormat="1" x14ac:dyDescent="0.25">
      <c r="C386" s="388"/>
      <c r="E386" s="388"/>
      <c r="F386" s="388"/>
      <c r="G386" s="388"/>
      <c r="H386" s="388"/>
      <c r="I386" s="388"/>
      <c r="J386" s="388"/>
      <c r="K386" s="388"/>
      <c r="L386" s="388"/>
    </row>
    <row r="387" spans="3:12" s="100" customFormat="1" x14ac:dyDescent="0.25">
      <c r="C387" s="388"/>
      <c r="E387" s="388"/>
      <c r="F387" s="388"/>
      <c r="G387" s="388"/>
      <c r="H387" s="388"/>
      <c r="I387" s="388"/>
      <c r="J387" s="388"/>
      <c r="K387" s="388"/>
      <c r="L387" s="388"/>
    </row>
    <row r="388" spans="3:12" s="100" customFormat="1" x14ac:dyDescent="0.25">
      <c r="C388" s="388"/>
      <c r="E388" s="388"/>
      <c r="F388" s="388"/>
      <c r="G388" s="388"/>
      <c r="H388" s="388"/>
      <c r="I388" s="388"/>
      <c r="J388" s="388"/>
      <c r="K388" s="388"/>
      <c r="L388" s="388"/>
    </row>
    <row r="389" spans="3:12" s="100" customFormat="1" x14ac:dyDescent="0.25">
      <c r="C389" s="388"/>
      <c r="E389" s="388"/>
      <c r="F389" s="388"/>
      <c r="G389" s="388"/>
      <c r="H389" s="388"/>
      <c r="I389" s="388"/>
      <c r="J389" s="388"/>
      <c r="K389" s="388"/>
      <c r="L389" s="388"/>
    </row>
    <row r="390" spans="3:12" s="100" customFormat="1" x14ac:dyDescent="0.25">
      <c r="C390" s="388"/>
      <c r="E390" s="388"/>
      <c r="F390" s="388"/>
      <c r="G390" s="388"/>
      <c r="H390" s="388"/>
      <c r="I390" s="388"/>
      <c r="J390" s="388"/>
      <c r="K390" s="388"/>
      <c r="L390" s="388"/>
    </row>
    <row r="391" spans="3:12" s="100" customFormat="1" x14ac:dyDescent="0.25">
      <c r="C391" s="388"/>
      <c r="E391" s="388"/>
      <c r="F391" s="388"/>
      <c r="G391" s="388"/>
      <c r="H391" s="388"/>
      <c r="I391" s="388"/>
      <c r="J391" s="388"/>
      <c r="K391" s="388"/>
      <c r="L391" s="388"/>
    </row>
    <row r="392" spans="3:12" s="100" customFormat="1" x14ac:dyDescent="0.25">
      <c r="C392" s="388"/>
      <c r="E392" s="388"/>
      <c r="F392" s="388"/>
      <c r="G392" s="388"/>
      <c r="H392" s="388"/>
      <c r="I392" s="388"/>
      <c r="J392" s="388"/>
      <c r="K392" s="388"/>
      <c r="L392" s="388"/>
    </row>
    <row r="393" spans="3:12" s="100" customFormat="1" x14ac:dyDescent="0.25">
      <c r="C393" s="388"/>
      <c r="E393" s="388"/>
      <c r="F393" s="388"/>
      <c r="G393" s="388"/>
      <c r="H393" s="388"/>
      <c r="I393" s="388"/>
      <c r="J393" s="388"/>
      <c r="K393" s="388"/>
      <c r="L393" s="388"/>
    </row>
    <row r="394" spans="3:12" s="100" customFormat="1" x14ac:dyDescent="0.25">
      <c r="C394" s="388"/>
      <c r="E394" s="388"/>
      <c r="F394" s="388"/>
      <c r="G394" s="388"/>
      <c r="H394" s="388"/>
      <c r="I394" s="388"/>
      <c r="J394" s="388"/>
      <c r="K394" s="388"/>
      <c r="L394" s="388"/>
    </row>
    <row r="395" spans="3:12" s="100" customFormat="1" x14ac:dyDescent="0.25">
      <c r="C395" s="388"/>
      <c r="E395" s="388"/>
      <c r="F395" s="388"/>
      <c r="G395" s="388"/>
      <c r="H395" s="388"/>
      <c r="I395" s="388"/>
      <c r="J395" s="388"/>
      <c r="K395" s="388"/>
      <c r="L395" s="388"/>
    </row>
    <row r="396" spans="3:12" s="100" customFormat="1" x14ac:dyDescent="0.25">
      <c r="C396" s="388"/>
      <c r="E396" s="388"/>
      <c r="F396" s="388"/>
      <c r="G396" s="388"/>
      <c r="H396" s="388"/>
      <c r="I396" s="388"/>
      <c r="J396" s="388"/>
      <c r="K396" s="388"/>
      <c r="L396" s="388"/>
    </row>
    <row r="397" spans="3:12" s="100" customFormat="1" x14ac:dyDescent="0.25">
      <c r="C397" s="388"/>
      <c r="E397" s="388"/>
      <c r="F397" s="388"/>
      <c r="G397" s="388"/>
      <c r="H397" s="388"/>
      <c r="I397" s="388"/>
      <c r="J397" s="388"/>
      <c r="K397" s="388"/>
      <c r="L397" s="388"/>
    </row>
    <row r="398" spans="3:12" s="100" customFormat="1" x14ac:dyDescent="0.25">
      <c r="C398" s="388"/>
      <c r="E398" s="388"/>
      <c r="F398" s="388"/>
      <c r="G398" s="388"/>
      <c r="H398" s="388"/>
      <c r="I398" s="388"/>
      <c r="J398" s="388"/>
      <c r="K398" s="388"/>
      <c r="L398" s="388"/>
    </row>
    <row r="399" spans="3:12" s="100" customFormat="1" x14ac:dyDescent="0.25">
      <c r="C399" s="388"/>
      <c r="E399" s="388"/>
      <c r="F399" s="388"/>
      <c r="G399" s="388"/>
      <c r="H399" s="388"/>
      <c r="I399" s="388"/>
      <c r="J399" s="388"/>
      <c r="K399" s="388"/>
      <c r="L399" s="388"/>
    </row>
    <row r="400" spans="3:12" s="100" customFormat="1" x14ac:dyDescent="0.25">
      <c r="C400" s="388"/>
      <c r="E400" s="388"/>
      <c r="F400" s="388"/>
      <c r="G400" s="388"/>
      <c r="H400" s="388"/>
      <c r="I400" s="388"/>
      <c r="J400" s="388"/>
      <c r="K400" s="388"/>
      <c r="L400" s="388"/>
    </row>
    <row r="401" spans="3:12" s="100" customFormat="1" x14ac:dyDescent="0.25">
      <c r="C401" s="388"/>
      <c r="E401" s="388"/>
      <c r="F401" s="388"/>
      <c r="G401" s="388"/>
      <c r="H401" s="388"/>
      <c r="I401" s="388"/>
      <c r="J401" s="388"/>
      <c r="K401" s="388"/>
      <c r="L401" s="388"/>
    </row>
    <row r="402" spans="3:12" s="100" customFormat="1" x14ac:dyDescent="0.25">
      <c r="C402" s="388"/>
      <c r="E402" s="388"/>
      <c r="F402" s="388"/>
      <c r="G402" s="388"/>
      <c r="H402" s="388"/>
      <c r="I402" s="388"/>
      <c r="J402" s="388"/>
      <c r="K402" s="388"/>
      <c r="L402" s="388"/>
    </row>
    <row r="403" spans="3:12" s="100" customFormat="1" x14ac:dyDescent="0.25">
      <c r="C403" s="388"/>
      <c r="E403" s="388"/>
      <c r="F403" s="388"/>
      <c r="G403" s="388"/>
      <c r="H403" s="388"/>
      <c r="I403" s="388"/>
      <c r="J403" s="388"/>
      <c r="K403" s="388"/>
      <c r="L403" s="388"/>
    </row>
    <row r="404" spans="3:12" s="100" customFormat="1" x14ac:dyDescent="0.25">
      <c r="C404" s="388"/>
      <c r="E404" s="388"/>
      <c r="F404" s="388"/>
      <c r="G404" s="388"/>
      <c r="H404" s="388"/>
      <c r="I404" s="388"/>
      <c r="J404" s="388"/>
      <c r="K404" s="388"/>
      <c r="L404" s="388"/>
    </row>
    <row r="405" spans="3:12" s="100" customFormat="1" x14ac:dyDescent="0.25">
      <c r="C405" s="388"/>
      <c r="E405" s="388"/>
      <c r="F405" s="388"/>
      <c r="G405" s="388"/>
      <c r="H405" s="388"/>
      <c r="I405" s="388"/>
      <c r="J405" s="388"/>
      <c r="K405" s="388"/>
      <c r="L405" s="388"/>
    </row>
    <row r="406" spans="3:12" s="100" customFormat="1" x14ac:dyDescent="0.25">
      <c r="C406" s="388"/>
      <c r="E406" s="388"/>
      <c r="F406" s="388"/>
      <c r="G406" s="388"/>
      <c r="H406" s="388"/>
      <c r="I406" s="388"/>
      <c r="J406" s="388"/>
      <c r="K406" s="388"/>
      <c r="L406" s="388"/>
    </row>
    <row r="407" spans="3:12" s="100" customFormat="1" x14ac:dyDescent="0.25">
      <c r="C407" s="388"/>
      <c r="E407" s="388"/>
      <c r="F407" s="388"/>
      <c r="G407" s="388"/>
      <c r="H407" s="388"/>
      <c r="I407" s="388"/>
      <c r="J407" s="388"/>
      <c r="K407" s="388"/>
      <c r="L407" s="388"/>
    </row>
    <row r="408" spans="3:12" s="100" customFormat="1" x14ac:dyDescent="0.25">
      <c r="C408" s="388"/>
      <c r="E408" s="388"/>
      <c r="F408" s="388"/>
      <c r="G408" s="388"/>
      <c r="H408" s="388"/>
      <c r="I408" s="388"/>
      <c r="J408" s="388"/>
      <c r="K408" s="388"/>
      <c r="L408" s="388"/>
    </row>
    <row r="409" spans="3:12" s="100" customFormat="1" x14ac:dyDescent="0.25">
      <c r="C409" s="388"/>
      <c r="E409" s="388"/>
      <c r="F409" s="388"/>
      <c r="G409" s="388"/>
      <c r="H409" s="388"/>
      <c r="I409" s="388"/>
      <c r="J409" s="388"/>
      <c r="K409" s="388"/>
      <c r="L409" s="388"/>
    </row>
    <row r="410" spans="3:12" s="100" customFormat="1" x14ac:dyDescent="0.25">
      <c r="C410" s="388"/>
      <c r="E410" s="388"/>
      <c r="F410" s="388"/>
      <c r="G410" s="388"/>
      <c r="H410" s="388"/>
      <c r="I410" s="388"/>
      <c r="J410" s="388"/>
      <c r="K410" s="388"/>
      <c r="L410" s="388"/>
    </row>
    <row r="411" spans="3:12" s="100" customFormat="1" x14ac:dyDescent="0.25">
      <c r="C411" s="388"/>
      <c r="E411" s="388"/>
      <c r="F411" s="388"/>
      <c r="G411" s="388"/>
      <c r="H411" s="388"/>
      <c r="I411" s="388"/>
      <c r="J411" s="388"/>
      <c r="K411" s="388"/>
      <c r="L411" s="388"/>
    </row>
    <row r="412" spans="3:12" s="100" customFormat="1" x14ac:dyDescent="0.25">
      <c r="C412" s="388"/>
      <c r="E412" s="388"/>
      <c r="F412" s="388"/>
      <c r="G412" s="388"/>
      <c r="H412" s="388"/>
      <c r="I412" s="388"/>
      <c r="J412" s="388"/>
      <c r="K412" s="388"/>
      <c r="L412" s="388"/>
    </row>
    <row r="413" spans="3:12" s="100" customFormat="1" x14ac:dyDescent="0.25">
      <c r="C413" s="388"/>
      <c r="E413" s="388"/>
      <c r="F413" s="388"/>
      <c r="G413" s="388"/>
      <c r="H413" s="388"/>
      <c r="I413" s="388"/>
      <c r="J413" s="388"/>
      <c r="K413" s="388"/>
      <c r="L413" s="388"/>
    </row>
    <row r="414" spans="3:12" s="100" customFormat="1" x14ac:dyDescent="0.25">
      <c r="C414" s="388"/>
      <c r="E414" s="388"/>
      <c r="F414" s="388"/>
      <c r="G414" s="388"/>
      <c r="H414" s="388"/>
      <c r="I414" s="388"/>
      <c r="J414" s="388"/>
      <c r="K414" s="388"/>
      <c r="L414" s="388"/>
    </row>
    <row r="415" spans="3:12" s="100" customFormat="1" x14ac:dyDescent="0.25">
      <c r="C415" s="388"/>
      <c r="E415" s="388"/>
      <c r="F415" s="388"/>
      <c r="G415" s="388"/>
      <c r="H415" s="388"/>
      <c r="I415" s="388"/>
      <c r="J415" s="388"/>
      <c r="K415" s="388"/>
      <c r="L415" s="388"/>
    </row>
    <row r="416" spans="3:12" s="100" customFormat="1" x14ac:dyDescent="0.25">
      <c r="C416" s="388"/>
      <c r="E416" s="388"/>
      <c r="F416" s="388"/>
      <c r="G416" s="388"/>
      <c r="H416" s="388"/>
      <c r="I416" s="388"/>
      <c r="J416" s="388"/>
      <c r="K416" s="388"/>
      <c r="L416" s="388"/>
    </row>
    <row r="417" spans="3:12" s="100" customFormat="1" x14ac:dyDescent="0.25">
      <c r="C417" s="388"/>
      <c r="E417" s="388"/>
      <c r="F417" s="388"/>
      <c r="G417" s="388"/>
      <c r="H417" s="388"/>
      <c r="I417" s="388"/>
      <c r="J417" s="388"/>
      <c r="K417" s="388"/>
      <c r="L417" s="388"/>
    </row>
    <row r="418" spans="3:12" s="100" customFormat="1" x14ac:dyDescent="0.25">
      <c r="C418" s="388"/>
      <c r="E418" s="388"/>
      <c r="F418" s="388"/>
      <c r="G418" s="388"/>
      <c r="H418" s="388"/>
      <c r="I418" s="388"/>
      <c r="J418" s="388"/>
      <c r="K418" s="388"/>
      <c r="L418" s="388"/>
    </row>
    <row r="419" spans="3:12" s="100" customFormat="1" x14ac:dyDescent="0.25">
      <c r="C419" s="388"/>
      <c r="E419" s="388"/>
      <c r="F419" s="388"/>
      <c r="G419" s="388"/>
      <c r="H419" s="388"/>
      <c r="I419" s="388"/>
      <c r="J419" s="388"/>
      <c r="K419" s="388"/>
      <c r="L419" s="388"/>
    </row>
    <row r="420" spans="3:12" s="100" customFormat="1" x14ac:dyDescent="0.25">
      <c r="C420" s="388"/>
      <c r="E420" s="388"/>
      <c r="F420" s="388"/>
      <c r="G420" s="388"/>
      <c r="H420" s="388"/>
      <c r="I420" s="388"/>
      <c r="J420" s="388"/>
      <c r="K420" s="388"/>
      <c r="L420" s="388"/>
    </row>
    <row r="421" spans="3:12" s="100" customFormat="1" x14ac:dyDescent="0.25">
      <c r="C421" s="388"/>
      <c r="E421" s="388"/>
      <c r="F421" s="388"/>
      <c r="G421" s="388"/>
      <c r="H421" s="388"/>
      <c r="I421" s="388"/>
      <c r="J421" s="388"/>
      <c r="K421" s="388"/>
      <c r="L421" s="388"/>
    </row>
    <row r="422" spans="3:12" s="100" customFormat="1" x14ac:dyDescent="0.25">
      <c r="C422" s="388"/>
      <c r="E422" s="388"/>
      <c r="F422" s="388"/>
      <c r="G422" s="388"/>
      <c r="H422" s="388"/>
      <c r="I422" s="388"/>
      <c r="J422" s="388"/>
      <c r="K422" s="388"/>
      <c r="L422" s="388"/>
    </row>
    <row r="423" spans="3:12" s="100" customFormat="1" x14ac:dyDescent="0.25">
      <c r="C423" s="388"/>
      <c r="E423" s="388"/>
      <c r="F423" s="388"/>
      <c r="G423" s="388"/>
      <c r="H423" s="388"/>
      <c r="I423" s="388"/>
      <c r="J423" s="388"/>
      <c r="K423" s="388"/>
      <c r="L423" s="388"/>
    </row>
    <row r="424" spans="3:12" s="100" customFormat="1" x14ac:dyDescent="0.25">
      <c r="C424" s="388"/>
      <c r="E424" s="388"/>
      <c r="F424" s="388"/>
      <c r="G424" s="388"/>
      <c r="H424" s="388"/>
      <c r="I424" s="388"/>
      <c r="J424" s="388"/>
      <c r="K424" s="388"/>
      <c r="L424" s="388"/>
    </row>
    <row r="425" spans="3:12" s="100" customFormat="1" x14ac:dyDescent="0.25">
      <c r="C425" s="388"/>
      <c r="E425" s="388"/>
      <c r="F425" s="388"/>
      <c r="G425" s="388"/>
      <c r="H425" s="388"/>
      <c r="I425" s="388"/>
      <c r="J425" s="388"/>
      <c r="K425" s="388"/>
      <c r="L425" s="388"/>
    </row>
    <row r="426" spans="3:12" s="100" customFormat="1" x14ac:dyDescent="0.25">
      <c r="C426" s="388"/>
      <c r="E426" s="388"/>
      <c r="F426" s="388"/>
      <c r="G426" s="388"/>
      <c r="H426" s="388"/>
      <c r="I426" s="388"/>
      <c r="J426" s="388"/>
      <c r="K426" s="388"/>
      <c r="L426" s="388"/>
    </row>
    <row r="427" spans="3:12" s="100" customFormat="1" x14ac:dyDescent="0.25">
      <c r="C427" s="388"/>
      <c r="E427" s="388"/>
      <c r="F427" s="388"/>
      <c r="G427" s="388"/>
      <c r="H427" s="388"/>
      <c r="I427" s="388"/>
      <c r="J427" s="388"/>
      <c r="K427" s="388"/>
      <c r="L427" s="388"/>
    </row>
    <row r="428" spans="3:12" s="100" customFormat="1" x14ac:dyDescent="0.25">
      <c r="C428" s="388"/>
      <c r="E428" s="388"/>
      <c r="F428" s="388"/>
      <c r="G428" s="388"/>
      <c r="H428" s="388"/>
      <c r="I428" s="388"/>
      <c r="J428" s="388"/>
      <c r="K428" s="388"/>
      <c r="L428" s="388"/>
    </row>
    <row r="429" spans="3:12" s="100" customFormat="1" x14ac:dyDescent="0.25">
      <c r="C429" s="388"/>
      <c r="E429" s="388"/>
      <c r="F429" s="388"/>
      <c r="G429" s="388"/>
      <c r="H429" s="388"/>
      <c r="I429" s="388"/>
      <c r="J429" s="388"/>
      <c r="K429" s="388"/>
      <c r="L429" s="388"/>
    </row>
    <row r="430" spans="3:12" s="100" customFormat="1" x14ac:dyDescent="0.25">
      <c r="C430" s="388"/>
      <c r="E430" s="388"/>
      <c r="F430" s="388"/>
      <c r="G430" s="388"/>
      <c r="H430" s="388"/>
      <c r="I430" s="388"/>
      <c r="J430" s="388"/>
      <c r="K430" s="388"/>
      <c r="L430" s="388"/>
    </row>
    <row r="431" spans="3:12" s="100" customFormat="1" x14ac:dyDescent="0.25">
      <c r="C431" s="388"/>
      <c r="E431" s="388"/>
      <c r="F431" s="388"/>
      <c r="G431" s="388"/>
      <c r="H431" s="388"/>
      <c r="I431" s="388"/>
      <c r="J431" s="388"/>
      <c r="K431" s="388"/>
      <c r="L431" s="388"/>
    </row>
    <row r="432" spans="3:12" s="100" customFormat="1" x14ac:dyDescent="0.25">
      <c r="C432" s="388"/>
      <c r="E432" s="388"/>
      <c r="F432" s="388"/>
      <c r="G432" s="388"/>
      <c r="H432" s="388"/>
      <c r="I432" s="388"/>
      <c r="J432" s="388"/>
      <c r="K432" s="388"/>
      <c r="L432" s="388"/>
    </row>
    <row r="433" spans="3:12" s="100" customFormat="1" x14ac:dyDescent="0.25">
      <c r="C433" s="388"/>
      <c r="E433" s="388"/>
      <c r="F433" s="388"/>
      <c r="G433" s="388"/>
      <c r="H433" s="388"/>
      <c r="I433" s="388"/>
      <c r="J433" s="388"/>
      <c r="K433" s="388"/>
      <c r="L433" s="388"/>
    </row>
    <row r="434" spans="3:12" s="100" customFormat="1" x14ac:dyDescent="0.25">
      <c r="C434" s="388"/>
      <c r="E434" s="388"/>
      <c r="F434" s="388"/>
      <c r="G434" s="388"/>
      <c r="H434" s="388"/>
      <c r="I434" s="388"/>
      <c r="J434" s="388"/>
      <c r="K434" s="388"/>
      <c r="L434" s="388"/>
    </row>
    <row r="435" spans="3:12" s="100" customFormat="1" x14ac:dyDescent="0.25">
      <c r="C435" s="388"/>
      <c r="E435" s="388"/>
      <c r="F435" s="388"/>
      <c r="G435" s="388"/>
      <c r="H435" s="388"/>
      <c r="I435" s="388"/>
      <c r="J435" s="388"/>
      <c r="K435" s="388"/>
      <c r="L435" s="388"/>
    </row>
    <row r="436" spans="3:12" s="100" customFormat="1" x14ac:dyDescent="0.25">
      <c r="C436" s="388"/>
      <c r="E436" s="388"/>
      <c r="F436" s="388"/>
      <c r="G436" s="388"/>
      <c r="H436" s="388"/>
      <c r="I436" s="388"/>
      <c r="J436" s="388"/>
      <c r="K436" s="388"/>
      <c r="L436" s="388"/>
    </row>
    <row r="437" spans="3:12" s="100" customFormat="1" x14ac:dyDescent="0.25">
      <c r="C437" s="388"/>
      <c r="E437" s="388"/>
      <c r="F437" s="388"/>
      <c r="G437" s="388"/>
      <c r="H437" s="388"/>
      <c r="I437" s="388"/>
      <c r="J437" s="388"/>
      <c r="K437" s="388"/>
      <c r="L437" s="388"/>
    </row>
    <row r="438" spans="3:12" s="100" customFormat="1" x14ac:dyDescent="0.25">
      <c r="C438" s="388"/>
      <c r="E438" s="388"/>
      <c r="F438" s="388"/>
      <c r="G438" s="388"/>
      <c r="H438" s="388"/>
      <c r="I438" s="388"/>
      <c r="J438" s="388"/>
      <c r="K438" s="388"/>
      <c r="L438" s="388"/>
    </row>
    <row r="439" spans="3:12" s="100" customFormat="1" x14ac:dyDescent="0.25">
      <c r="C439" s="388"/>
      <c r="E439" s="388"/>
      <c r="F439" s="388"/>
      <c r="G439" s="388"/>
      <c r="H439" s="388"/>
      <c r="I439" s="388"/>
      <c r="J439" s="388"/>
      <c r="K439" s="388"/>
      <c r="L439" s="388"/>
    </row>
    <row r="440" spans="3:12" s="100" customFormat="1" x14ac:dyDescent="0.25">
      <c r="C440" s="388"/>
      <c r="E440" s="388"/>
      <c r="F440" s="388"/>
      <c r="G440" s="388"/>
      <c r="H440" s="388"/>
      <c r="I440" s="388"/>
      <c r="J440" s="388"/>
      <c r="K440" s="388"/>
      <c r="L440" s="388"/>
    </row>
    <row r="441" spans="3:12" s="100" customFormat="1" x14ac:dyDescent="0.25">
      <c r="C441" s="388"/>
      <c r="E441" s="388"/>
      <c r="F441" s="388"/>
      <c r="G441" s="388"/>
      <c r="H441" s="388"/>
      <c r="I441" s="388"/>
      <c r="J441" s="388"/>
      <c r="K441" s="388"/>
      <c r="L441" s="388"/>
    </row>
    <row r="442" spans="3:12" s="100" customFormat="1" x14ac:dyDescent="0.25">
      <c r="C442" s="388"/>
      <c r="E442" s="388"/>
      <c r="F442" s="388"/>
      <c r="G442" s="388"/>
      <c r="H442" s="388"/>
      <c r="I442" s="388"/>
      <c r="J442" s="388"/>
      <c r="K442" s="388"/>
      <c r="L442" s="388"/>
    </row>
    <row r="443" spans="3:12" s="100" customFormat="1" x14ac:dyDescent="0.25">
      <c r="C443" s="388"/>
      <c r="E443" s="388"/>
      <c r="F443" s="388"/>
      <c r="G443" s="388"/>
      <c r="H443" s="388"/>
      <c r="I443" s="388"/>
      <c r="J443" s="388"/>
      <c r="K443" s="388"/>
      <c r="L443" s="388"/>
    </row>
    <row r="444" spans="3:12" s="100" customFormat="1" x14ac:dyDescent="0.25">
      <c r="C444" s="388"/>
      <c r="E444" s="388"/>
      <c r="F444" s="388"/>
      <c r="G444" s="388"/>
      <c r="H444" s="388"/>
      <c r="I444" s="388"/>
      <c r="J444" s="388"/>
      <c r="K444" s="388"/>
      <c r="L444" s="388"/>
    </row>
    <row r="445" spans="3:12" s="100" customFormat="1" x14ac:dyDescent="0.25">
      <c r="C445" s="388"/>
      <c r="E445" s="388"/>
      <c r="F445" s="388"/>
      <c r="G445" s="388"/>
      <c r="H445" s="388"/>
      <c r="I445" s="388"/>
      <c r="J445" s="388"/>
      <c r="K445" s="388"/>
      <c r="L445" s="388"/>
    </row>
    <row r="446" spans="3:12" s="100" customFormat="1" x14ac:dyDescent="0.25">
      <c r="C446" s="388"/>
      <c r="E446" s="388"/>
      <c r="F446" s="388"/>
      <c r="G446" s="388"/>
      <c r="H446" s="388"/>
      <c r="I446" s="388"/>
      <c r="J446" s="388"/>
      <c r="K446" s="388"/>
      <c r="L446" s="388"/>
    </row>
    <row r="447" spans="3:12" s="100" customFormat="1" x14ac:dyDescent="0.25">
      <c r="C447" s="388"/>
      <c r="E447" s="388"/>
      <c r="F447" s="388"/>
      <c r="G447" s="388"/>
      <c r="H447" s="388"/>
      <c r="I447" s="388"/>
      <c r="J447" s="388"/>
      <c r="K447" s="388"/>
      <c r="L447" s="388"/>
    </row>
    <row r="448" spans="3:12" s="100" customFormat="1" x14ac:dyDescent="0.25">
      <c r="C448" s="388"/>
      <c r="E448" s="388"/>
      <c r="F448" s="388"/>
      <c r="G448" s="388"/>
      <c r="H448" s="388"/>
      <c r="I448" s="388"/>
      <c r="J448" s="388"/>
      <c r="K448" s="388"/>
      <c r="L448" s="388"/>
    </row>
    <row r="449" spans="3:12" s="100" customFormat="1" x14ac:dyDescent="0.25">
      <c r="C449" s="388"/>
      <c r="E449" s="388"/>
      <c r="F449" s="388"/>
      <c r="G449" s="388"/>
      <c r="H449" s="388"/>
      <c r="I449" s="388"/>
      <c r="J449" s="388"/>
      <c r="K449" s="388"/>
      <c r="L449" s="388"/>
    </row>
    <row r="450" spans="3:12" s="100" customFormat="1" x14ac:dyDescent="0.25">
      <c r="C450" s="388"/>
      <c r="E450" s="388"/>
      <c r="F450" s="388"/>
      <c r="G450" s="388"/>
      <c r="H450" s="388"/>
      <c r="I450" s="388"/>
      <c r="J450" s="388"/>
      <c r="K450" s="388"/>
      <c r="L450" s="388"/>
    </row>
    <row r="451" spans="3:12" s="100" customFormat="1" x14ac:dyDescent="0.25">
      <c r="C451" s="388"/>
      <c r="E451" s="388"/>
      <c r="F451" s="388"/>
      <c r="G451" s="388"/>
      <c r="H451" s="388"/>
      <c r="I451" s="388"/>
      <c r="J451" s="388"/>
      <c r="K451" s="388"/>
      <c r="L451" s="388"/>
    </row>
    <row r="452" spans="3:12" s="100" customFormat="1" x14ac:dyDescent="0.25">
      <c r="C452" s="388"/>
      <c r="E452" s="388"/>
      <c r="F452" s="388"/>
      <c r="G452" s="388"/>
      <c r="H452" s="388"/>
      <c r="I452" s="388"/>
      <c r="J452" s="388"/>
      <c r="K452" s="388"/>
      <c r="L452" s="388"/>
    </row>
    <row r="453" spans="3:12" s="100" customFormat="1" x14ac:dyDescent="0.25">
      <c r="C453" s="388"/>
      <c r="E453" s="388"/>
      <c r="F453" s="388"/>
      <c r="G453" s="388"/>
      <c r="H453" s="388"/>
      <c r="I453" s="388"/>
      <c r="J453" s="388"/>
      <c r="K453" s="388"/>
      <c r="L453" s="388"/>
    </row>
    <row r="454" spans="3:12" s="100" customFormat="1" x14ac:dyDescent="0.25">
      <c r="C454" s="388"/>
      <c r="E454" s="388"/>
      <c r="F454" s="388"/>
      <c r="G454" s="388"/>
      <c r="H454" s="388"/>
      <c r="I454" s="388"/>
      <c r="J454" s="388"/>
      <c r="K454" s="388"/>
      <c r="L454" s="388"/>
    </row>
    <row r="455" spans="3:12" s="100" customFormat="1" x14ac:dyDescent="0.25">
      <c r="C455" s="388"/>
      <c r="E455" s="388"/>
      <c r="F455" s="388"/>
      <c r="G455" s="388"/>
      <c r="H455" s="388"/>
      <c r="I455" s="388"/>
      <c r="J455" s="388"/>
      <c r="K455" s="388"/>
      <c r="L455" s="388"/>
    </row>
    <row r="456" spans="3:12" s="100" customFormat="1" x14ac:dyDescent="0.25">
      <c r="C456" s="388"/>
      <c r="E456" s="388"/>
      <c r="F456" s="388"/>
      <c r="G456" s="388"/>
      <c r="H456" s="388"/>
      <c r="I456" s="388"/>
      <c r="J456" s="388"/>
      <c r="K456" s="388"/>
      <c r="L456" s="388"/>
    </row>
    <row r="457" spans="3:12" s="100" customFormat="1" x14ac:dyDescent="0.25">
      <c r="C457" s="388"/>
      <c r="E457" s="388"/>
      <c r="F457" s="388"/>
      <c r="G457" s="388"/>
      <c r="H457" s="388"/>
      <c r="I457" s="388"/>
      <c r="J457" s="388"/>
      <c r="K457" s="388"/>
      <c r="L457" s="388"/>
    </row>
    <row r="458" spans="3:12" s="100" customFormat="1" x14ac:dyDescent="0.25">
      <c r="C458" s="388"/>
      <c r="E458" s="388"/>
      <c r="F458" s="388"/>
      <c r="G458" s="388"/>
      <c r="H458" s="388"/>
      <c r="I458" s="388"/>
      <c r="J458" s="388"/>
      <c r="K458" s="388"/>
      <c r="L458" s="388"/>
    </row>
    <row r="459" spans="3:12" s="100" customFormat="1" x14ac:dyDescent="0.25">
      <c r="C459" s="388"/>
      <c r="E459" s="388"/>
      <c r="F459" s="388"/>
      <c r="G459" s="388"/>
      <c r="H459" s="388"/>
      <c r="I459" s="388"/>
      <c r="J459" s="388"/>
      <c r="K459" s="388"/>
      <c r="L459" s="388"/>
    </row>
    <row r="460" spans="3:12" s="100" customFormat="1" x14ac:dyDescent="0.25">
      <c r="C460" s="388"/>
      <c r="E460" s="388"/>
      <c r="F460" s="388"/>
      <c r="G460" s="388"/>
      <c r="H460" s="388"/>
      <c r="I460" s="388"/>
      <c r="J460" s="388"/>
      <c r="K460" s="388"/>
      <c r="L460" s="388"/>
    </row>
    <row r="461" spans="3:12" s="100" customFormat="1" x14ac:dyDescent="0.25">
      <c r="C461" s="388"/>
      <c r="E461" s="388"/>
      <c r="F461" s="388"/>
      <c r="G461" s="388"/>
      <c r="H461" s="388"/>
      <c r="I461" s="388"/>
      <c r="J461" s="388"/>
      <c r="K461" s="388"/>
      <c r="L461" s="388"/>
    </row>
    <row r="462" spans="3:12" s="100" customFormat="1" x14ac:dyDescent="0.25">
      <c r="C462" s="388"/>
      <c r="E462" s="388"/>
      <c r="F462" s="388"/>
      <c r="G462" s="388"/>
      <c r="H462" s="388"/>
      <c r="I462" s="388"/>
      <c r="J462" s="388"/>
      <c r="K462" s="388"/>
      <c r="L462" s="388"/>
    </row>
    <row r="463" spans="3:12" s="100" customFormat="1" x14ac:dyDescent="0.25">
      <c r="C463" s="388"/>
      <c r="E463" s="388"/>
      <c r="F463" s="388"/>
      <c r="G463" s="388"/>
      <c r="H463" s="388"/>
      <c r="I463" s="388"/>
      <c r="J463" s="388"/>
      <c r="K463" s="388"/>
      <c r="L463" s="388"/>
    </row>
    <row r="464" spans="3:12" s="100" customFormat="1" x14ac:dyDescent="0.25">
      <c r="C464" s="388"/>
      <c r="E464" s="388"/>
      <c r="F464" s="388"/>
      <c r="G464" s="388"/>
      <c r="H464" s="388"/>
      <c r="I464" s="388"/>
      <c r="J464" s="388"/>
      <c r="K464" s="388"/>
      <c r="L464" s="388"/>
    </row>
    <row r="465" spans="3:12" s="100" customFormat="1" x14ac:dyDescent="0.25">
      <c r="C465" s="388"/>
      <c r="E465" s="388"/>
      <c r="F465" s="388"/>
      <c r="G465" s="388"/>
      <c r="H465" s="388"/>
      <c r="I465" s="388"/>
      <c r="J465" s="388"/>
      <c r="K465" s="388"/>
      <c r="L465" s="388"/>
    </row>
    <row r="466" spans="3:12" s="100" customFormat="1" x14ac:dyDescent="0.25">
      <c r="C466" s="388"/>
      <c r="E466" s="388"/>
      <c r="F466" s="388"/>
      <c r="G466" s="388"/>
      <c r="H466" s="388"/>
      <c r="I466" s="388"/>
      <c r="J466" s="388"/>
      <c r="K466" s="388"/>
      <c r="L466" s="388"/>
    </row>
    <row r="467" spans="3:12" s="100" customFormat="1" x14ac:dyDescent="0.25">
      <c r="C467" s="388"/>
      <c r="E467" s="388"/>
      <c r="F467" s="388"/>
      <c r="G467" s="388"/>
      <c r="H467" s="388"/>
      <c r="I467" s="388"/>
      <c r="J467" s="388"/>
      <c r="K467" s="388"/>
      <c r="L467" s="388"/>
    </row>
    <row r="468" spans="3:12" s="100" customFormat="1" x14ac:dyDescent="0.25">
      <c r="C468" s="388"/>
      <c r="E468" s="388"/>
      <c r="F468" s="388"/>
      <c r="G468" s="388"/>
      <c r="H468" s="388"/>
      <c r="I468" s="388"/>
      <c r="J468" s="388"/>
      <c r="K468" s="388"/>
      <c r="L468" s="388"/>
    </row>
    <row r="469" spans="3:12" s="100" customFormat="1" x14ac:dyDescent="0.25">
      <c r="C469" s="388"/>
      <c r="E469" s="388"/>
      <c r="F469" s="388"/>
      <c r="G469" s="388"/>
      <c r="H469" s="388"/>
      <c r="I469" s="388"/>
      <c r="J469" s="388"/>
      <c r="K469" s="388"/>
      <c r="L469" s="388"/>
    </row>
    <row r="470" spans="3:12" s="100" customFormat="1" x14ac:dyDescent="0.25">
      <c r="C470" s="388"/>
      <c r="E470" s="388"/>
      <c r="F470" s="388"/>
      <c r="G470" s="388"/>
      <c r="H470" s="388"/>
      <c r="I470" s="388"/>
      <c r="J470" s="388"/>
      <c r="K470" s="388"/>
      <c r="L470" s="388"/>
    </row>
    <row r="471" spans="3:12" s="100" customFormat="1" x14ac:dyDescent="0.25">
      <c r="C471" s="388"/>
      <c r="E471" s="388"/>
      <c r="F471" s="388"/>
      <c r="G471" s="388"/>
      <c r="H471" s="388"/>
      <c r="I471" s="388"/>
      <c r="J471" s="388"/>
      <c r="K471" s="388"/>
      <c r="L471" s="388"/>
    </row>
    <row r="472" spans="3:12" s="100" customFormat="1" x14ac:dyDescent="0.25">
      <c r="C472" s="388"/>
      <c r="E472" s="388"/>
      <c r="F472" s="388"/>
      <c r="G472" s="388"/>
      <c r="H472" s="388"/>
      <c r="I472" s="388"/>
      <c r="J472" s="388"/>
      <c r="K472" s="388"/>
      <c r="L472" s="388"/>
    </row>
    <row r="473" spans="3:12" s="100" customFormat="1" x14ac:dyDescent="0.25">
      <c r="C473" s="388"/>
      <c r="E473" s="388"/>
      <c r="F473" s="388"/>
      <c r="G473" s="388"/>
      <c r="H473" s="388"/>
      <c r="I473" s="388"/>
      <c r="J473" s="388"/>
      <c r="K473" s="388"/>
      <c r="L473" s="388"/>
    </row>
    <row r="474" spans="3:12" s="100" customFormat="1" x14ac:dyDescent="0.25">
      <c r="C474" s="388"/>
      <c r="E474" s="388"/>
      <c r="F474" s="388"/>
      <c r="G474" s="388"/>
      <c r="H474" s="388"/>
      <c r="I474" s="388"/>
      <c r="J474" s="388"/>
      <c r="K474" s="388"/>
      <c r="L474" s="388"/>
    </row>
    <row r="475" spans="3:12" s="100" customFormat="1" x14ac:dyDescent="0.25">
      <c r="C475" s="388"/>
      <c r="E475" s="388"/>
      <c r="F475" s="388"/>
      <c r="G475" s="388"/>
      <c r="H475" s="388"/>
      <c r="I475" s="388"/>
      <c r="J475" s="388"/>
      <c r="K475" s="388"/>
      <c r="L475" s="388"/>
    </row>
    <row r="476" spans="3:12" s="100" customFormat="1" x14ac:dyDescent="0.25">
      <c r="C476" s="388"/>
      <c r="E476" s="388"/>
      <c r="F476" s="388"/>
      <c r="G476" s="388"/>
      <c r="H476" s="388"/>
      <c r="I476" s="388"/>
      <c r="J476" s="388"/>
      <c r="K476" s="388"/>
      <c r="L476" s="388"/>
    </row>
    <row r="477" spans="3:12" s="100" customFormat="1" x14ac:dyDescent="0.25">
      <c r="C477" s="388"/>
      <c r="E477" s="388"/>
      <c r="F477" s="388"/>
      <c r="G477" s="388"/>
      <c r="H477" s="388"/>
      <c r="I477" s="388"/>
      <c r="J477" s="388"/>
      <c r="K477" s="388"/>
      <c r="L477" s="388"/>
    </row>
    <row r="478" spans="3:12" s="100" customFormat="1" x14ac:dyDescent="0.25">
      <c r="C478" s="388"/>
      <c r="E478" s="388"/>
      <c r="F478" s="388"/>
      <c r="G478" s="388"/>
      <c r="H478" s="388"/>
      <c r="I478" s="388"/>
      <c r="J478" s="388"/>
      <c r="K478" s="388"/>
      <c r="L478" s="388"/>
    </row>
    <row r="479" spans="3:12" s="100" customFormat="1" x14ac:dyDescent="0.25">
      <c r="C479" s="388"/>
      <c r="E479" s="388"/>
      <c r="F479" s="388"/>
      <c r="G479" s="388"/>
      <c r="H479" s="388"/>
      <c r="I479" s="388"/>
      <c r="J479" s="388"/>
      <c r="K479" s="388"/>
      <c r="L479" s="388"/>
    </row>
    <row r="480" spans="3:12" s="100" customFormat="1" x14ac:dyDescent="0.25">
      <c r="C480" s="388"/>
      <c r="E480" s="388"/>
      <c r="F480" s="388"/>
      <c r="G480" s="388"/>
      <c r="H480" s="388"/>
      <c r="I480" s="388"/>
      <c r="J480" s="388"/>
      <c r="K480" s="388"/>
      <c r="L480" s="388"/>
    </row>
    <row r="481" spans="3:12" s="100" customFormat="1" x14ac:dyDescent="0.25">
      <c r="C481" s="388"/>
      <c r="E481" s="388"/>
      <c r="F481" s="388"/>
      <c r="G481" s="388"/>
      <c r="H481" s="388"/>
      <c r="I481" s="388"/>
      <c r="J481" s="388"/>
      <c r="K481" s="388"/>
      <c r="L481" s="388"/>
    </row>
    <row r="482" spans="3:12" s="100" customFormat="1" x14ac:dyDescent="0.25">
      <c r="C482" s="388"/>
      <c r="E482" s="388"/>
      <c r="F482" s="388"/>
      <c r="G482" s="388"/>
      <c r="H482" s="388"/>
      <c r="I482" s="388"/>
      <c r="J482" s="388"/>
      <c r="K482" s="388"/>
      <c r="L482" s="388"/>
    </row>
    <row r="483" spans="3:12" s="100" customFormat="1" x14ac:dyDescent="0.25">
      <c r="C483" s="388"/>
      <c r="E483" s="388"/>
      <c r="F483" s="388"/>
      <c r="G483" s="388"/>
      <c r="H483" s="388"/>
      <c r="I483" s="388"/>
      <c r="J483" s="388"/>
      <c r="K483" s="388"/>
      <c r="L483" s="388"/>
    </row>
    <row r="484" spans="3:12" s="100" customFormat="1" x14ac:dyDescent="0.25">
      <c r="C484" s="388"/>
      <c r="E484" s="388"/>
      <c r="F484" s="388"/>
      <c r="G484" s="388"/>
      <c r="H484" s="388"/>
      <c r="I484" s="388"/>
      <c r="J484" s="388"/>
      <c r="K484" s="388"/>
      <c r="L484" s="388"/>
    </row>
    <row r="485" spans="3:12" s="100" customFormat="1" x14ac:dyDescent="0.25">
      <c r="C485" s="388"/>
      <c r="E485" s="388"/>
      <c r="F485" s="388"/>
      <c r="G485" s="388"/>
      <c r="H485" s="388"/>
      <c r="I485" s="388"/>
      <c r="J485" s="388"/>
      <c r="K485" s="388"/>
      <c r="L485" s="388"/>
    </row>
    <row r="486" spans="3:12" s="100" customFormat="1" x14ac:dyDescent="0.25">
      <c r="C486" s="388"/>
      <c r="E486" s="388"/>
      <c r="F486" s="388"/>
      <c r="G486" s="388"/>
      <c r="H486" s="388"/>
      <c r="I486" s="388"/>
      <c r="J486" s="388"/>
      <c r="K486" s="388"/>
      <c r="L486" s="388"/>
    </row>
    <row r="487" spans="3:12" s="100" customFormat="1" x14ac:dyDescent="0.25">
      <c r="C487" s="388"/>
      <c r="E487" s="388"/>
      <c r="F487" s="388"/>
      <c r="G487" s="388"/>
      <c r="H487" s="388"/>
      <c r="I487" s="388"/>
      <c r="J487" s="388"/>
      <c r="K487" s="388"/>
      <c r="L487" s="388"/>
    </row>
    <row r="488" spans="3:12" s="100" customFormat="1" x14ac:dyDescent="0.25">
      <c r="C488" s="388"/>
      <c r="E488" s="388"/>
      <c r="F488" s="388"/>
      <c r="G488" s="388"/>
      <c r="H488" s="388"/>
      <c r="I488" s="388"/>
      <c r="J488" s="388"/>
      <c r="K488" s="388"/>
      <c r="L488" s="388"/>
    </row>
    <row r="489" spans="3:12" s="100" customFormat="1" x14ac:dyDescent="0.25">
      <c r="C489" s="388"/>
      <c r="E489" s="388"/>
      <c r="F489" s="388"/>
      <c r="G489" s="388"/>
      <c r="H489" s="388"/>
      <c r="I489" s="388"/>
      <c r="J489" s="388"/>
      <c r="K489" s="388"/>
      <c r="L489" s="388"/>
    </row>
    <row r="490" spans="3:12" s="100" customFormat="1" x14ac:dyDescent="0.25">
      <c r="C490" s="388"/>
      <c r="E490" s="388"/>
      <c r="F490" s="388"/>
      <c r="G490" s="388"/>
      <c r="H490" s="388"/>
      <c r="I490" s="388"/>
      <c r="J490" s="388"/>
      <c r="K490" s="388"/>
      <c r="L490" s="388"/>
    </row>
    <row r="491" spans="3:12" s="100" customFormat="1" x14ac:dyDescent="0.25">
      <c r="C491" s="388"/>
      <c r="E491" s="388"/>
      <c r="F491" s="388"/>
      <c r="G491" s="388"/>
      <c r="H491" s="388"/>
      <c r="I491" s="388"/>
      <c r="J491" s="388"/>
      <c r="K491" s="388"/>
      <c r="L491" s="388"/>
    </row>
    <row r="492" spans="3:12" s="100" customFormat="1" x14ac:dyDescent="0.25">
      <c r="C492" s="388"/>
      <c r="E492" s="388"/>
      <c r="F492" s="388"/>
      <c r="G492" s="388"/>
      <c r="H492" s="388"/>
      <c r="I492" s="388"/>
      <c r="J492" s="388"/>
      <c r="K492" s="388"/>
      <c r="L492" s="388"/>
    </row>
    <row r="493" spans="3:12" s="100" customFormat="1" x14ac:dyDescent="0.25">
      <c r="C493" s="388"/>
      <c r="E493" s="388"/>
      <c r="F493" s="388"/>
      <c r="G493" s="388"/>
      <c r="H493" s="388"/>
      <c r="I493" s="388"/>
      <c r="J493" s="388"/>
      <c r="K493" s="388"/>
      <c r="L493" s="388"/>
    </row>
    <row r="494" spans="3:12" s="100" customFormat="1" x14ac:dyDescent="0.25">
      <c r="C494" s="388"/>
      <c r="E494" s="388"/>
      <c r="F494" s="388"/>
      <c r="G494" s="388"/>
      <c r="H494" s="388"/>
      <c r="I494" s="388"/>
      <c r="J494" s="388"/>
      <c r="K494" s="388"/>
      <c r="L494" s="388"/>
    </row>
    <row r="495" spans="3:12" s="100" customFormat="1" x14ac:dyDescent="0.25">
      <c r="C495" s="388"/>
      <c r="E495" s="388"/>
      <c r="F495" s="388"/>
      <c r="G495" s="388"/>
      <c r="H495" s="388"/>
      <c r="I495" s="388"/>
      <c r="J495" s="388"/>
      <c r="K495" s="388"/>
      <c r="L495" s="388"/>
    </row>
    <row r="496" spans="3:12" s="100" customFormat="1" x14ac:dyDescent="0.25">
      <c r="C496" s="388"/>
      <c r="E496" s="388"/>
      <c r="F496" s="388"/>
      <c r="G496" s="388"/>
      <c r="H496" s="388"/>
      <c r="I496" s="388"/>
      <c r="J496" s="388"/>
      <c r="K496" s="388"/>
      <c r="L496" s="388"/>
    </row>
    <row r="497" spans="3:12" s="100" customFormat="1" x14ac:dyDescent="0.25">
      <c r="C497" s="388"/>
      <c r="E497" s="388"/>
      <c r="F497" s="388"/>
      <c r="G497" s="388"/>
      <c r="H497" s="388"/>
      <c r="I497" s="388"/>
      <c r="J497" s="388"/>
      <c r="K497" s="388"/>
      <c r="L497" s="388"/>
    </row>
    <row r="498" spans="3:12" s="100" customFormat="1" x14ac:dyDescent="0.25">
      <c r="C498" s="388"/>
      <c r="E498" s="388"/>
      <c r="F498" s="388"/>
      <c r="G498" s="388"/>
      <c r="H498" s="388"/>
      <c r="I498" s="388"/>
      <c r="J498" s="388"/>
      <c r="K498" s="388"/>
      <c r="L498" s="388"/>
    </row>
    <row r="499" spans="3:12" s="100" customFormat="1" x14ac:dyDescent="0.25">
      <c r="C499" s="388"/>
      <c r="E499" s="388"/>
      <c r="F499" s="388"/>
      <c r="G499" s="388"/>
      <c r="H499" s="388"/>
      <c r="I499" s="388"/>
      <c r="J499" s="388"/>
      <c r="K499" s="388"/>
      <c r="L499" s="388"/>
    </row>
    <row r="500" spans="3:12" s="100" customFormat="1" x14ac:dyDescent="0.25">
      <c r="C500" s="388"/>
      <c r="E500" s="388"/>
      <c r="F500" s="388"/>
      <c r="G500" s="388"/>
      <c r="H500" s="388"/>
      <c r="I500" s="388"/>
      <c r="J500" s="388"/>
      <c r="K500" s="388"/>
      <c r="L500" s="388"/>
    </row>
    <row r="501" spans="3:12" s="100" customFormat="1" x14ac:dyDescent="0.25">
      <c r="C501" s="388"/>
      <c r="E501" s="388"/>
      <c r="F501" s="388"/>
      <c r="G501" s="388"/>
      <c r="H501" s="388"/>
      <c r="I501" s="388"/>
      <c r="J501" s="388"/>
      <c r="K501" s="388"/>
      <c r="L501" s="388"/>
    </row>
    <row r="502" spans="3:12" s="100" customFormat="1" x14ac:dyDescent="0.25">
      <c r="C502" s="388"/>
      <c r="E502" s="388"/>
      <c r="F502" s="388"/>
      <c r="G502" s="388"/>
      <c r="H502" s="388"/>
      <c r="I502" s="388"/>
      <c r="J502" s="388"/>
      <c r="K502" s="388"/>
      <c r="L502" s="388"/>
    </row>
    <row r="503" spans="3:12" s="100" customFormat="1" x14ac:dyDescent="0.25">
      <c r="C503" s="388"/>
      <c r="E503" s="388"/>
      <c r="F503" s="388"/>
      <c r="G503" s="388"/>
      <c r="H503" s="388"/>
      <c r="I503" s="388"/>
      <c r="J503" s="388"/>
      <c r="K503" s="388"/>
      <c r="L503" s="388"/>
    </row>
    <row r="504" spans="3:12" s="100" customFormat="1" x14ac:dyDescent="0.25">
      <c r="C504" s="388"/>
      <c r="E504" s="388"/>
      <c r="F504" s="388"/>
      <c r="G504" s="388"/>
      <c r="H504" s="388"/>
      <c r="I504" s="388"/>
      <c r="J504" s="388"/>
      <c r="K504" s="388"/>
      <c r="L504" s="388"/>
    </row>
    <row r="505" spans="3:12" s="100" customFormat="1" x14ac:dyDescent="0.25">
      <c r="C505" s="388"/>
      <c r="E505" s="388"/>
      <c r="F505" s="388"/>
      <c r="G505" s="388"/>
      <c r="H505" s="388"/>
      <c r="I505" s="388"/>
      <c r="J505" s="388"/>
      <c r="K505" s="388"/>
      <c r="L505" s="388"/>
    </row>
    <row r="506" spans="3:12" s="100" customFormat="1" x14ac:dyDescent="0.25">
      <c r="C506" s="388"/>
      <c r="E506" s="388"/>
      <c r="F506" s="388"/>
      <c r="G506" s="388"/>
      <c r="H506" s="388"/>
      <c r="I506" s="388"/>
      <c r="J506" s="388"/>
      <c r="K506" s="388"/>
      <c r="L506" s="388"/>
    </row>
    <row r="507" spans="3:12" s="100" customFormat="1" x14ac:dyDescent="0.25">
      <c r="C507" s="388"/>
      <c r="E507" s="388"/>
      <c r="F507" s="388"/>
      <c r="G507" s="388"/>
      <c r="H507" s="388"/>
      <c r="I507" s="388"/>
      <c r="J507" s="388"/>
      <c r="K507" s="388"/>
      <c r="L507" s="388"/>
    </row>
    <row r="508" spans="3:12" s="100" customFormat="1" x14ac:dyDescent="0.25">
      <c r="C508" s="388"/>
      <c r="E508" s="388"/>
      <c r="F508" s="388"/>
      <c r="G508" s="388"/>
      <c r="H508" s="388"/>
      <c r="I508" s="388"/>
      <c r="J508" s="388"/>
      <c r="K508" s="388"/>
      <c r="L508" s="388"/>
    </row>
    <row r="509" spans="3:12" s="100" customFormat="1" x14ac:dyDescent="0.25">
      <c r="C509" s="388"/>
      <c r="E509" s="388"/>
      <c r="F509" s="388"/>
      <c r="G509" s="388"/>
      <c r="H509" s="388"/>
      <c r="I509" s="388"/>
      <c r="J509" s="388"/>
      <c r="K509" s="388"/>
      <c r="L509" s="388"/>
    </row>
    <row r="510" spans="3:12" s="100" customFormat="1" x14ac:dyDescent="0.25">
      <c r="C510" s="388"/>
      <c r="E510" s="388"/>
      <c r="F510" s="388"/>
      <c r="G510" s="388"/>
      <c r="H510" s="388"/>
      <c r="I510" s="388"/>
      <c r="J510" s="388"/>
      <c r="K510" s="388"/>
      <c r="L510" s="388"/>
    </row>
    <row r="511" spans="3:12" s="100" customFormat="1" x14ac:dyDescent="0.25">
      <c r="C511" s="388"/>
      <c r="E511" s="388"/>
      <c r="F511" s="388"/>
      <c r="G511" s="388"/>
      <c r="H511" s="388"/>
      <c r="I511" s="388"/>
      <c r="J511" s="388"/>
      <c r="K511" s="388"/>
      <c r="L511" s="388"/>
    </row>
    <row r="512" spans="3:12" s="100" customFormat="1" x14ac:dyDescent="0.25">
      <c r="C512" s="388"/>
      <c r="E512" s="388"/>
      <c r="F512" s="388"/>
      <c r="G512" s="388"/>
      <c r="H512" s="388"/>
      <c r="I512" s="388"/>
      <c r="J512" s="388"/>
      <c r="K512" s="388"/>
      <c r="L512" s="388"/>
    </row>
    <row r="513" spans="3:12" s="100" customFormat="1" x14ac:dyDescent="0.25">
      <c r="C513" s="388"/>
      <c r="E513" s="388"/>
      <c r="F513" s="388"/>
      <c r="G513" s="388"/>
      <c r="H513" s="388"/>
      <c r="I513" s="388"/>
      <c r="J513" s="388"/>
      <c r="K513" s="388"/>
      <c r="L513" s="388"/>
    </row>
    <row r="514" spans="3:12" s="100" customFormat="1" x14ac:dyDescent="0.25">
      <c r="C514" s="388"/>
      <c r="E514" s="388"/>
      <c r="F514" s="388"/>
      <c r="G514" s="388"/>
      <c r="H514" s="388"/>
      <c r="I514" s="388"/>
      <c r="J514" s="388"/>
      <c r="K514" s="388"/>
      <c r="L514" s="388"/>
    </row>
    <row r="515" spans="3:12" s="100" customFormat="1" x14ac:dyDescent="0.25">
      <c r="C515" s="388"/>
      <c r="E515" s="388"/>
      <c r="F515" s="388"/>
      <c r="G515" s="388"/>
      <c r="H515" s="388"/>
      <c r="I515" s="388"/>
      <c r="J515" s="388"/>
      <c r="K515" s="388"/>
      <c r="L515" s="388"/>
    </row>
    <row r="516" spans="3:12" s="100" customFormat="1" x14ac:dyDescent="0.25">
      <c r="C516" s="388"/>
      <c r="E516" s="388"/>
      <c r="F516" s="388"/>
      <c r="G516" s="388"/>
      <c r="H516" s="388"/>
      <c r="I516" s="388"/>
      <c r="J516" s="388"/>
      <c r="K516" s="388"/>
      <c r="L516" s="388"/>
    </row>
    <row r="517" spans="3:12" s="100" customFormat="1" x14ac:dyDescent="0.25">
      <c r="C517" s="388"/>
      <c r="E517" s="388"/>
      <c r="F517" s="388"/>
      <c r="G517" s="388"/>
      <c r="H517" s="388"/>
      <c r="I517" s="388"/>
      <c r="J517" s="388"/>
      <c r="K517" s="388"/>
      <c r="L517" s="388"/>
    </row>
    <row r="518" spans="3:12" s="100" customFormat="1" x14ac:dyDescent="0.25">
      <c r="C518" s="388"/>
      <c r="E518" s="388"/>
      <c r="F518" s="388"/>
      <c r="G518" s="388"/>
      <c r="H518" s="388"/>
      <c r="I518" s="388"/>
      <c r="J518" s="388"/>
      <c r="K518" s="388"/>
      <c r="L518" s="388"/>
    </row>
    <row r="519" spans="3:12" s="100" customFormat="1" x14ac:dyDescent="0.25">
      <c r="C519" s="388"/>
      <c r="E519" s="388"/>
      <c r="F519" s="388"/>
      <c r="G519" s="388"/>
      <c r="H519" s="388"/>
      <c r="I519" s="388"/>
      <c r="J519" s="388"/>
      <c r="K519" s="388"/>
      <c r="L519" s="388"/>
    </row>
    <row r="520" spans="3:12" s="100" customFormat="1" x14ac:dyDescent="0.25">
      <c r="C520" s="388"/>
      <c r="E520" s="388"/>
      <c r="F520" s="388"/>
      <c r="G520" s="388"/>
      <c r="H520" s="388"/>
      <c r="I520" s="388"/>
      <c r="J520" s="388"/>
      <c r="K520" s="388"/>
      <c r="L520" s="388"/>
    </row>
    <row r="521" spans="3:12" s="100" customFormat="1" x14ac:dyDescent="0.25">
      <c r="C521" s="388"/>
      <c r="E521" s="388"/>
      <c r="F521" s="388"/>
      <c r="G521" s="388"/>
      <c r="H521" s="388"/>
      <c r="I521" s="388"/>
      <c r="J521" s="388"/>
      <c r="K521" s="388"/>
      <c r="L521" s="388"/>
    </row>
    <row r="522" spans="3:12" s="100" customFormat="1" x14ac:dyDescent="0.25">
      <c r="C522" s="388"/>
      <c r="E522" s="388"/>
      <c r="F522" s="388"/>
      <c r="G522" s="388"/>
      <c r="H522" s="388"/>
      <c r="I522" s="388"/>
      <c r="J522" s="388"/>
      <c r="K522" s="388"/>
      <c r="L522" s="388"/>
    </row>
    <row r="523" spans="3:12" s="100" customFormat="1" x14ac:dyDescent="0.25">
      <c r="C523" s="388"/>
      <c r="E523" s="388"/>
      <c r="F523" s="388"/>
      <c r="G523" s="388"/>
      <c r="H523" s="388"/>
      <c r="I523" s="388"/>
      <c r="J523" s="388"/>
      <c r="K523" s="388"/>
      <c r="L523" s="388"/>
    </row>
    <row r="524" spans="3:12" s="100" customFormat="1" x14ac:dyDescent="0.25">
      <c r="C524" s="388"/>
      <c r="E524" s="388"/>
      <c r="F524" s="388"/>
      <c r="G524" s="388"/>
      <c r="H524" s="388"/>
      <c r="I524" s="388"/>
      <c r="J524" s="388"/>
      <c r="K524" s="388"/>
      <c r="L524" s="388"/>
    </row>
    <row r="525" spans="3:12" s="100" customFormat="1" x14ac:dyDescent="0.25">
      <c r="C525" s="388"/>
      <c r="E525" s="388"/>
      <c r="F525" s="388"/>
      <c r="G525" s="388"/>
      <c r="H525" s="388"/>
      <c r="I525" s="388"/>
      <c r="J525" s="388"/>
      <c r="K525" s="388"/>
      <c r="L525" s="388"/>
    </row>
    <row r="526" spans="3:12" s="100" customFormat="1" x14ac:dyDescent="0.25">
      <c r="C526" s="388"/>
      <c r="E526" s="388"/>
      <c r="F526" s="388"/>
      <c r="G526" s="388"/>
      <c r="H526" s="388"/>
      <c r="I526" s="388"/>
      <c r="J526" s="388"/>
      <c r="K526" s="388"/>
      <c r="L526" s="388"/>
    </row>
    <row r="527" spans="3:12" s="100" customFormat="1" x14ac:dyDescent="0.25">
      <c r="C527" s="388"/>
      <c r="E527" s="388"/>
      <c r="F527" s="388"/>
      <c r="G527" s="388"/>
      <c r="H527" s="388"/>
      <c r="I527" s="388"/>
      <c r="J527" s="388"/>
      <c r="K527" s="388"/>
      <c r="L527" s="388"/>
    </row>
    <row r="528" spans="3:12" s="100" customFormat="1" x14ac:dyDescent="0.25">
      <c r="C528" s="388"/>
      <c r="E528" s="388"/>
      <c r="F528" s="388"/>
      <c r="G528" s="388"/>
      <c r="H528" s="388"/>
      <c r="I528" s="388"/>
      <c r="J528" s="388"/>
      <c r="K528" s="388"/>
      <c r="L528" s="388"/>
    </row>
    <row r="529" spans="3:12" s="100" customFormat="1" x14ac:dyDescent="0.25">
      <c r="C529" s="388"/>
      <c r="E529" s="388"/>
      <c r="F529" s="388"/>
      <c r="G529" s="388"/>
      <c r="H529" s="388"/>
      <c r="I529" s="388"/>
      <c r="J529" s="388"/>
      <c r="K529" s="388"/>
      <c r="L529" s="388"/>
    </row>
    <row r="530" spans="3:12" s="100" customFormat="1" x14ac:dyDescent="0.25">
      <c r="C530" s="388"/>
      <c r="E530" s="388"/>
      <c r="F530" s="388"/>
      <c r="G530" s="388"/>
      <c r="H530" s="388"/>
      <c r="I530" s="388"/>
      <c r="J530" s="388"/>
      <c r="K530" s="388"/>
      <c r="L530" s="388"/>
    </row>
    <row r="531" spans="3:12" s="100" customFormat="1" x14ac:dyDescent="0.25">
      <c r="C531" s="388"/>
      <c r="E531" s="388"/>
      <c r="F531" s="388"/>
      <c r="G531" s="388"/>
      <c r="H531" s="388"/>
      <c r="I531" s="388"/>
      <c r="J531" s="388"/>
      <c r="K531" s="388"/>
      <c r="L531" s="388"/>
    </row>
    <row r="532" spans="3:12" s="100" customFormat="1" x14ac:dyDescent="0.25">
      <c r="C532" s="388"/>
      <c r="E532" s="388"/>
      <c r="F532" s="388"/>
      <c r="G532" s="388"/>
      <c r="H532" s="388"/>
      <c r="I532" s="388"/>
      <c r="J532" s="388"/>
      <c r="K532" s="388"/>
      <c r="L532" s="388"/>
    </row>
    <row r="533" spans="3:12" s="100" customFormat="1" x14ac:dyDescent="0.25">
      <c r="C533" s="388"/>
      <c r="E533" s="388"/>
      <c r="F533" s="388"/>
      <c r="G533" s="388"/>
      <c r="H533" s="388"/>
      <c r="I533" s="388"/>
      <c r="J533" s="388"/>
      <c r="K533" s="388"/>
      <c r="L533" s="388"/>
    </row>
    <row r="534" spans="3:12" s="100" customFormat="1" x14ac:dyDescent="0.25">
      <c r="C534" s="388"/>
      <c r="E534" s="388"/>
      <c r="F534" s="388"/>
      <c r="G534" s="388"/>
      <c r="H534" s="388"/>
      <c r="I534" s="388"/>
      <c r="J534" s="388"/>
      <c r="K534" s="388"/>
      <c r="L534" s="388"/>
    </row>
    <row r="535" spans="3:12" s="100" customFormat="1" x14ac:dyDescent="0.25">
      <c r="C535" s="388"/>
      <c r="E535" s="388"/>
      <c r="F535" s="388"/>
      <c r="G535" s="388"/>
      <c r="H535" s="388"/>
      <c r="I535" s="388"/>
      <c r="J535" s="388"/>
      <c r="K535" s="388"/>
      <c r="L535" s="388"/>
    </row>
    <row r="536" spans="3:12" s="100" customFormat="1" x14ac:dyDescent="0.25">
      <c r="C536" s="388"/>
      <c r="E536" s="388"/>
      <c r="F536" s="388"/>
      <c r="G536" s="388"/>
      <c r="H536" s="388"/>
      <c r="I536" s="388"/>
      <c r="J536" s="388"/>
      <c r="K536" s="388"/>
      <c r="L536" s="388"/>
    </row>
    <row r="537" spans="3:12" s="100" customFormat="1" x14ac:dyDescent="0.25">
      <c r="C537" s="388"/>
      <c r="E537" s="388"/>
      <c r="F537" s="388"/>
      <c r="G537" s="388"/>
      <c r="H537" s="388"/>
      <c r="I537" s="388"/>
      <c r="J537" s="388"/>
      <c r="K537" s="388"/>
      <c r="L537" s="388"/>
    </row>
    <row r="538" spans="3:12" s="100" customFormat="1" x14ac:dyDescent="0.25">
      <c r="C538" s="388"/>
      <c r="E538" s="388"/>
      <c r="F538" s="388"/>
      <c r="G538" s="388"/>
      <c r="H538" s="388"/>
      <c r="I538" s="388"/>
      <c r="J538" s="388"/>
      <c r="K538" s="388"/>
      <c r="L538" s="388"/>
    </row>
    <row r="539" spans="3:12" s="100" customFormat="1" x14ac:dyDescent="0.25">
      <c r="C539" s="388"/>
      <c r="E539" s="388"/>
      <c r="F539" s="388"/>
      <c r="G539" s="388"/>
      <c r="H539" s="388"/>
      <c r="I539" s="388"/>
      <c r="J539" s="388"/>
      <c r="K539" s="388"/>
      <c r="L539" s="388"/>
    </row>
    <row r="540" spans="3:12" s="100" customFormat="1" x14ac:dyDescent="0.25">
      <c r="C540" s="388"/>
      <c r="E540" s="388"/>
      <c r="F540" s="388"/>
      <c r="G540" s="388"/>
      <c r="H540" s="388"/>
      <c r="I540" s="388"/>
      <c r="J540" s="388"/>
      <c r="K540" s="388"/>
      <c r="L540" s="388"/>
    </row>
    <row r="541" spans="3:12" s="100" customFormat="1" x14ac:dyDescent="0.25">
      <c r="C541" s="388"/>
      <c r="E541" s="388"/>
      <c r="F541" s="388"/>
      <c r="G541" s="388"/>
      <c r="H541" s="388"/>
      <c r="I541" s="388"/>
      <c r="J541" s="388"/>
      <c r="K541" s="388"/>
      <c r="L541" s="388"/>
    </row>
    <row r="542" spans="3:12" s="100" customFormat="1" x14ac:dyDescent="0.25">
      <c r="C542" s="388"/>
      <c r="E542" s="388"/>
      <c r="F542" s="388"/>
      <c r="G542" s="388"/>
      <c r="H542" s="388"/>
      <c r="I542" s="388"/>
      <c r="J542" s="388"/>
      <c r="K542" s="388"/>
      <c r="L542" s="388"/>
    </row>
    <row r="543" spans="3:12" s="100" customFormat="1" x14ac:dyDescent="0.25">
      <c r="C543" s="388"/>
      <c r="E543" s="388"/>
      <c r="F543" s="388"/>
      <c r="G543" s="388"/>
      <c r="H543" s="388"/>
      <c r="I543" s="388"/>
      <c r="J543" s="388"/>
      <c r="K543" s="388"/>
      <c r="L543" s="388"/>
    </row>
    <row r="544" spans="3:12" s="100" customFormat="1" x14ac:dyDescent="0.25">
      <c r="C544" s="388"/>
      <c r="E544" s="388"/>
      <c r="F544" s="388"/>
      <c r="G544" s="388"/>
      <c r="H544" s="388"/>
      <c r="I544" s="388"/>
      <c r="J544" s="388"/>
      <c r="K544" s="388"/>
      <c r="L544" s="388"/>
    </row>
    <row r="545" spans="3:12" s="100" customFormat="1" x14ac:dyDescent="0.25">
      <c r="C545" s="388"/>
      <c r="E545" s="388"/>
      <c r="F545" s="388"/>
      <c r="G545" s="388"/>
      <c r="H545" s="388"/>
      <c r="I545" s="388"/>
      <c r="J545" s="388"/>
      <c r="K545" s="388"/>
      <c r="L545" s="388"/>
    </row>
    <row r="546" spans="3:12" s="100" customFormat="1" x14ac:dyDescent="0.25">
      <c r="C546" s="388"/>
      <c r="E546" s="388"/>
      <c r="F546" s="388"/>
      <c r="G546" s="388"/>
      <c r="H546" s="388"/>
      <c r="I546" s="388"/>
      <c r="J546" s="388"/>
      <c r="K546" s="388"/>
      <c r="L546" s="388"/>
    </row>
    <row r="547" spans="3:12" s="100" customFormat="1" x14ac:dyDescent="0.25">
      <c r="C547" s="388"/>
      <c r="E547" s="388"/>
      <c r="F547" s="388"/>
      <c r="G547" s="388"/>
      <c r="H547" s="388"/>
      <c r="I547" s="388"/>
      <c r="J547" s="388"/>
      <c r="K547" s="388"/>
      <c r="L547" s="388"/>
    </row>
    <row r="548" spans="3:12" s="100" customFormat="1" x14ac:dyDescent="0.25">
      <c r="C548" s="388"/>
      <c r="E548" s="388"/>
      <c r="F548" s="388"/>
      <c r="G548" s="388"/>
      <c r="H548" s="388"/>
      <c r="I548" s="388"/>
      <c r="J548" s="388"/>
      <c r="K548" s="388"/>
      <c r="L548" s="388"/>
    </row>
    <row r="549" spans="3:12" s="100" customFormat="1" x14ac:dyDescent="0.25">
      <c r="C549" s="388"/>
      <c r="E549" s="388"/>
      <c r="F549" s="388"/>
      <c r="G549" s="388"/>
      <c r="H549" s="388"/>
      <c r="I549" s="388"/>
      <c r="J549" s="388"/>
      <c r="K549" s="388"/>
      <c r="L549" s="388"/>
    </row>
    <row r="550" spans="3:12" s="100" customFormat="1" x14ac:dyDescent="0.25">
      <c r="C550" s="388"/>
      <c r="E550" s="388"/>
      <c r="F550" s="388"/>
      <c r="G550" s="388"/>
      <c r="H550" s="388"/>
      <c r="I550" s="388"/>
      <c r="J550" s="388"/>
      <c r="K550" s="388"/>
      <c r="L550" s="388"/>
    </row>
    <row r="551" spans="3:12" s="100" customFormat="1" x14ac:dyDescent="0.25">
      <c r="C551" s="388"/>
      <c r="E551" s="388"/>
      <c r="F551" s="388"/>
      <c r="G551" s="388"/>
      <c r="H551" s="388"/>
      <c r="I551" s="388"/>
      <c r="J551" s="388"/>
      <c r="K551" s="388"/>
      <c r="L551" s="388"/>
    </row>
    <row r="552" spans="3:12" s="100" customFormat="1" x14ac:dyDescent="0.25">
      <c r="C552" s="388"/>
      <c r="E552" s="388"/>
      <c r="F552" s="388"/>
      <c r="G552" s="388"/>
      <c r="H552" s="388"/>
      <c r="I552" s="388"/>
      <c r="J552" s="388"/>
      <c r="K552" s="388"/>
      <c r="L552" s="388"/>
    </row>
    <row r="553" spans="3:12" s="100" customFormat="1" x14ac:dyDescent="0.25">
      <c r="C553" s="388"/>
      <c r="E553" s="388"/>
      <c r="F553" s="388"/>
      <c r="G553" s="388"/>
      <c r="H553" s="388"/>
      <c r="I553" s="388"/>
      <c r="J553" s="388"/>
      <c r="K553" s="388"/>
      <c r="L553" s="388"/>
    </row>
    <row r="554" spans="3:12" s="100" customFormat="1" x14ac:dyDescent="0.25">
      <c r="C554" s="388"/>
      <c r="E554" s="388"/>
      <c r="F554" s="388"/>
      <c r="G554" s="388"/>
      <c r="H554" s="388"/>
      <c r="I554" s="388"/>
      <c r="J554" s="388"/>
      <c r="K554" s="388"/>
      <c r="L554" s="388"/>
    </row>
    <row r="555" spans="3:12" s="100" customFormat="1" x14ac:dyDescent="0.25">
      <c r="C555" s="388"/>
      <c r="E555" s="388"/>
      <c r="F555" s="388"/>
      <c r="G555" s="388"/>
      <c r="H555" s="388"/>
      <c r="I555" s="388"/>
      <c r="J555" s="388"/>
      <c r="K555" s="388"/>
      <c r="L555" s="388"/>
    </row>
    <row r="556" spans="3:12" s="100" customFormat="1" x14ac:dyDescent="0.25">
      <c r="C556" s="388"/>
      <c r="E556" s="388"/>
      <c r="F556" s="388"/>
      <c r="G556" s="388"/>
      <c r="H556" s="388"/>
      <c r="I556" s="388"/>
      <c r="J556" s="388"/>
      <c r="K556" s="388"/>
      <c r="L556" s="388"/>
    </row>
    <row r="557" spans="3:12" s="100" customFormat="1" x14ac:dyDescent="0.25">
      <c r="C557" s="388"/>
      <c r="E557" s="388"/>
      <c r="F557" s="388"/>
      <c r="G557" s="388"/>
      <c r="H557" s="388"/>
      <c r="I557" s="388"/>
      <c r="J557" s="388"/>
      <c r="K557" s="388"/>
      <c r="L557" s="388"/>
    </row>
    <row r="558" spans="3:12" s="100" customFormat="1" x14ac:dyDescent="0.25">
      <c r="C558" s="388"/>
      <c r="E558" s="388"/>
      <c r="F558" s="388"/>
      <c r="G558" s="388"/>
      <c r="H558" s="388"/>
      <c r="I558" s="388"/>
      <c r="J558" s="388"/>
      <c r="K558" s="388"/>
      <c r="L558" s="388"/>
    </row>
    <row r="559" spans="3:12" s="100" customFormat="1" x14ac:dyDescent="0.25">
      <c r="C559" s="388"/>
      <c r="E559" s="388"/>
      <c r="F559" s="388"/>
      <c r="G559" s="388"/>
      <c r="H559" s="388"/>
      <c r="I559" s="388"/>
      <c r="J559" s="388"/>
      <c r="K559" s="388"/>
      <c r="L559" s="388"/>
    </row>
    <row r="560" spans="3:12" s="100" customFormat="1" x14ac:dyDescent="0.25">
      <c r="C560" s="388"/>
      <c r="E560" s="388"/>
      <c r="F560" s="388"/>
      <c r="G560" s="388"/>
      <c r="H560" s="388"/>
      <c r="I560" s="388"/>
      <c r="J560" s="388"/>
      <c r="K560" s="388"/>
      <c r="L560" s="388"/>
    </row>
    <row r="561" spans="3:12" s="100" customFormat="1" x14ac:dyDescent="0.25">
      <c r="C561" s="388"/>
      <c r="E561" s="388"/>
      <c r="F561" s="388"/>
      <c r="G561" s="388"/>
      <c r="H561" s="388"/>
      <c r="I561" s="388"/>
      <c r="J561" s="388"/>
      <c r="K561" s="388"/>
      <c r="L561" s="388"/>
    </row>
    <row r="562" spans="3:12" s="100" customFormat="1" x14ac:dyDescent="0.25">
      <c r="C562" s="388"/>
      <c r="E562" s="388"/>
      <c r="F562" s="388"/>
      <c r="G562" s="388"/>
      <c r="H562" s="388"/>
      <c r="I562" s="388"/>
      <c r="J562" s="388"/>
      <c r="K562" s="388"/>
      <c r="L562" s="388"/>
    </row>
    <row r="563" spans="3:12" s="100" customFormat="1" x14ac:dyDescent="0.25">
      <c r="C563" s="388"/>
      <c r="E563" s="388"/>
      <c r="F563" s="388"/>
      <c r="G563" s="388"/>
      <c r="H563" s="388"/>
      <c r="I563" s="388"/>
      <c r="J563" s="388"/>
      <c r="K563" s="388"/>
      <c r="L563" s="388"/>
    </row>
    <row r="564" spans="3:12" s="100" customFormat="1" x14ac:dyDescent="0.25">
      <c r="C564" s="388"/>
      <c r="E564" s="388"/>
      <c r="F564" s="388"/>
      <c r="G564" s="388"/>
      <c r="H564" s="388"/>
      <c r="I564" s="388"/>
      <c r="J564" s="388"/>
      <c r="K564" s="388"/>
      <c r="L564" s="388"/>
    </row>
    <row r="565" spans="3:12" s="100" customFormat="1" x14ac:dyDescent="0.25">
      <c r="C565" s="388"/>
      <c r="E565" s="388"/>
      <c r="F565" s="388"/>
      <c r="G565" s="388"/>
      <c r="H565" s="388"/>
      <c r="I565" s="388"/>
      <c r="J565" s="388"/>
      <c r="K565" s="388"/>
      <c r="L565" s="388"/>
    </row>
    <row r="566" spans="3:12" s="100" customFormat="1" x14ac:dyDescent="0.25">
      <c r="C566" s="388"/>
      <c r="E566" s="388"/>
      <c r="F566" s="388"/>
      <c r="G566" s="388"/>
      <c r="H566" s="388"/>
      <c r="I566" s="388"/>
      <c r="J566" s="388"/>
      <c r="K566" s="388"/>
      <c r="L566" s="388"/>
    </row>
    <row r="567" spans="3:12" s="100" customFormat="1" x14ac:dyDescent="0.25">
      <c r="C567" s="388"/>
      <c r="E567" s="388"/>
      <c r="F567" s="388"/>
      <c r="G567" s="388"/>
      <c r="H567" s="388"/>
      <c r="I567" s="388"/>
      <c r="J567" s="388"/>
      <c r="K567" s="388"/>
      <c r="L567" s="388"/>
    </row>
    <row r="568" spans="3:12" s="100" customFormat="1" x14ac:dyDescent="0.25">
      <c r="C568" s="388"/>
      <c r="E568" s="388"/>
      <c r="F568" s="388"/>
      <c r="G568" s="388"/>
      <c r="H568" s="388"/>
      <c r="I568" s="388"/>
      <c r="J568" s="388"/>
      <c r="K568" s="388"/>
      <c r="L568" s="388"/>
    </row>
    <row r="569" spans="3:12" s="100" customFormat="1" x14ac:dyDescent="0.25">
      <c r="C569" s="388"/>
      <c r="E569" s="388"/>
      <c r="F569" s="388"/>
      <c r="G569" s="388"/>
      <c r="H569" s="388"/>
      <c r="I569" s="388"/>
      <c r="J569" s="388"/>
      <c r="K569" s="388"/>
      <c r="L569" s="388"/>
    </row>
    <row r="570" spans="3:12" s="100" customFormat="1" x14ac:dyDescent="0.25">
      <c r="C570" s="388"/>
      <c r="E570" s="388"/>
      <c r="F570" s="388"/>
      <c r="G570" s="388"/>
      <c r="H570" s="388"/>
      <c r="I570" s="388"/>
      <c r="J570" s="388"/>
      <c r="K570" s="388"/>
      <c r="L570" s="388"/>
    </row>
    <row r="571" spans="3:12" s="100" customFormat="1" x14ac:dyDescent="0.25">
      <c r="C571" s="388"/>
      <c r="E571" s="388"/>
      <c r="F571" s="388"/>
      <c r="G571" s="388"/>
      <c r="H571" s="388"/>
      <c r="I571" s="388"/>
      <c r="J571" s="388"/>
      <c r="K571" s="388"/>
      <c r="L571" s="388"/>
    </row>
    <row r="572" spans="3:12" s="100" customFormat="1" x14ac:dyDescent="0.25">
      <c r="C572" s="388"/>
      <c r="E572" s="388"/>
      <c r="F572" s="388"/>
      <c r="G572" s="388"/>
      <c r="H572" s="388"/>
      <c r="I572" s="388"/>
      <c r="J572" s="388"/>
      <c r="K572" s="388"/>
      <c r="L572" s="388"/>
    </row>
    <row r="573" spans="3:12" s="100" customFormat="1" x14ac:dyDescent="0.25">
      <c r="C573" s="388"/>
      <c r="E573" s="388"/>
      <c r="F573" s="388"/>
      <c r="G573" s="388"/>
      <c r="H573" s="388"/>
      <c r="I573" s="388"/>
      <c r="J573" s="388"/>
      <c r="K573" s="388"/>
      <c r="L573" s="388"/>
    </row>
    <row r="574" spans="3:12" s="100" customFormat="1" x14ac:dyDescent="0.25">
      <c r="C574" s="388"/>
      <c r="E574" s="388"/>
      <c r="F574" s="388"/>
      <c r="G574" s="388"/>
      <c r="H574" s="388"/>
      <c r="I574" s="388"/>
      <c r="J574" s="388"/>
      <c r="K574" s="388"/>
      <c r="L574" s="388"/>
    </row>
    <row r="575" spans="3:12" s="100" customFormat="1" x14ac:dyDescent="0.25">
      <c r="C575" s="388"/>
      <c r="E575" s="388"/>
      <c r="F575" s="388"/>
      <c r="G575" s="388"/>
      <c r="H575" s="388"/>
      <c r="I575" s="388"/>
      <c r="J575" s="388"/>
      <c r="K575" s="388"/>
      <c r="L575" s="388"/>
    </row>
    <row r="576" spans="3:12" s="100" customFormat="1" x14ac:dyDescent="0.25">
      <c r="C576" s="388"/>
      <c r="E576" s="388"/>
      <c r="F576" s="388"/>
      <c r="G576" s="388"/>
      <c r="H576" s="388"/>
      <c r="I576" s="388"/>
      <c r="J576" s="388"/>
      <c r="K576" s="388"/>
      <c r="L576" s="388"/>
    </row>
    <row r="577" spans="3:12" s="100" customFormat="1" x14ac:dyDescent="0.25">
      <c r="C577" s="388"/>
      <c r="E577" s="388"/>
      <c r="F577" s="388"/>
      <c r="G577" s="388"/>
      <c r="H577" s="388"/>
      <c r="I577" s="388"/>
      <c r="J577" s="388"/>
      <c r="K577" s="388"/>
      <c r="L577" s="388"/>
    </row>
    <row r="578" spans="3:12" s="100" customFormat="1" x14ac:dyDescent="0.25">
      <c r="C578" s="388"/>
      <c r="E578" s="388"/>
      <c r="F578" s="388"/>
      <c r="G578" s="388"/>
      <c r="H578" s="388"/>
      <c r="I578" s="388"/>
      <c r="J578" s="388"/>
      <c r="K578" s="388"/>
      <c r="L578" s="388"/>
    </row>
    <row r="579" spans="3:12" s="100" customFormat="1" x14ac:dyDescent="0.25">
      <c r="C579" s="388"/>
      <c r="E579" s="388"/>
      <c r="F579" s="388"/>
      <c r="G579" s="388"/>
      <c r="H579" s="388"/>
      <c r="I579" s="388"/>
      <c r="J579" s="388"/>
      <c r="K579" s="388"/>
      <c r="L579" s="388"/>
    </row>
    <row r="580" spans="3:12" s="100" customFormat="1" x14ac:dyDescent="0.25">
      <c r="C580" s="388"/>
      <c r="E580" s="388"/>
      <c r="F580" s="388"/>
      <c r="G580" s="388"/>
      <c r="H580" s="388"/>
      <c r="I580" s="388"/>
      <c r="J580" s="388"/>
      <c r="K580" s="388"/>
      <c r="L580" s="388"/>
    </row>
    <row r="581" spans="3:12" s="100" customFormat="1" x14ac:dyDescent="0.25">
      <c r="C581" s="388"/>
      <c r="E581" s="388"/>
      <c r="F581" s="388"/>
      <c r="G581" s="388"/>
      <c r="H581" s="388"/>
      <c r="I581" s="388"/>
      <c r="J581" s="388"/>
      <c r="K581" s="388"/>
      <c r="L581" s="388"/>
    </row>
    <row r="582" spans="3:12" s="100" customFormat="1" x14ac:dyDescent="0.25">
      <c r="C582" s="388"/>
      <c r="E582" s="388"/>
      <c r="F582" s="388"/>
      <c r="G582" s="388"/>
      <c r="H582" s="388"/>
      <c r="I582" s="388"/>
      <c r="J582" s="388"/>
      <c r="K582" s="388"/>
      <c r="L582" s="388"/>
    </row>
    <row r="583" spans="3:12" s="100" customFormat="1" x14ac:dyDescent="0.25">
      <c r="C583" s="388"/>
      <c r="E583" s="388"/>
      <c r="F583" s="388"/>
      <c r="G583" s="388"/>
      <c r="H583" s="388"/>
      <c r="I583" s="388"/>
      <c r="J583" s="388"/>
      <c r="K583" s="388"/>
      <c r="L583" s="388"/>
    </row>
    <row r="584" spans="3:12" s="100" customFormat="1" x14ac:dyDescent="0.25">
      <c r="C584" s="388"/>
      <c r="E584" s="388"/>
      <c r="F584" s="388"/>
      <c r="G584" s="388"/>
      <c r="H584" s="388"/>
      <c r="I584" s="388"/>
      <c r="J584" s="388"/>
      <c r="K584" s="388"/>
      <c r="L584" s="388"/>
    </row>
    <row r="585" spans="3:12" s="100" customFormat="1" x14ac:dyDescent="0.25">
      <c r="C585" s="388"/>
      <c r="E585" s="388"/>
      <c r="F585" s="388"/>
      <c r="G585" s="388"/>
      <c r="H585" s="388"/>
      <c r="I585" s="388"/>
      <c r="J585" s="388"/>
      <c r="K585" s="388"/>
      <c r="L585" s="388"/>
    </row>
    <row r="586" spans="3:12" s="100" customFormat="1" x14ac:dyDescent="0.25">
      <c r="C586" s="388"/>
      <c r="E586" s="388"/>
      <c r="F586" s="388"/>
      <c r="G586" s="388"/>
      <c r="H586" s="388"/>
      <c r="I586" s="388"/>
      <c r="J586" s="388"/>
      <c r="K586" s="388"/>
      <c r="L586" s="388"/>
    </row>
    <row r="587" spans="3:12" s="100" customFormat="1" x14ac:dyDescent="0.25">
      <c r="C587" s="388"/>
      <c r="E587" s="388"/>
      <c r="F587" s="388"/>
      <c r="G587" s="388"/>
      <c r="H587" s="388"/>
      <c r="I587" s="388"/>
      <c r="J587" s="388"/>
      <c r="K587" s="388"/>
      <c r="L587" s="388"/>
    </row>
    <row r="588" spans="3:12" s="100" customFormat="1" x14ac:dyDescent="0.25">
      <c r="C588" s="388"/>
      <c r="E588" s="388"/>
      <c r="F588" s="388"/>
      <c r="G588" s="388"/>
      <c r="H588" s="388"/>
      <c r="I588" s="388"/>
      <c r="J588" s="388"/>
      <c r="K588" s="388"/>
      <c r="L588" s="388"/>
    </row>
    <row r="589" spans="3:12" s="100" customFormat="1" x14ac:dyDescent="0.25">
      <c r="C589" s="388"/>
      <c r="E589" s="388"/>
      <c r="F589" s="388"/>
      <c r="G589" s="388"/>
      <c r="H589" s="388"/>
      <c r="I589" s="388"/>
      <c r="J589" s="388"/>
      <c r="K589" s="388"/>
      <c r="L589" s="388"/>
    </row>
    <row r="590" spans="3:12" s="100" customFormat="1" x14ac:dyDescent="0.25">
      <c r="C590" s="388"/>
      <c r="E590" s="388"/>
      <c r="F590" s="388"/>
      <c r="G590" s="388"/>
      <c r="H590" s="388"/>
      <c r="I590" s="388"/>
      <c r="J590" s="388"/>
      <c r="K590" s="388"/>
      <c r="L590" s="388"/>
    </row>
    <row r="591" spans="3:12" s="100" customFormat="1" x14ac:dyDescent="0.25">
      <c r="C591" s="388"/>
      <c r="E591" s="388"/>
      <c r="F591" s="388"/>
      <c r="G591" s="388"/>
      <c r="H591" s="388"/>
      <c r="I591" s="388"/>
      <c r="J591" s="388"/>
      <c r="K591" s="388"/>
      <c r="L591" s="388"/>
    </row>
    <row r="592" spans="3:12" s="100" customFormat="1" x14ac:dyDescent="0.25">
      <c r="C592" s="388"/>
      <c r="E592" s="388"/>
      <c r="F592" s="388"/>
      <c r="G592" s="388"/>
      <c r="H592" s="388"/>
      <c r="I592" s="388"/>
      <c r="J592" s="388"/>
      <c r="K592" s="388"/>
      <c r="L592" s="388"/>
    </row>
    <row r="593" spans="3:12" s="100" customFormat="1" x14ac:dyDescent="0.25">
      <c r="C593" s="388"/>
      <c r="E593" s="388"/>
      <c r="F593" s="388"/>
      <c r="G593" s="388"/>
      <c r="H593" s="388"/>
      <c r="I593" s="388"/>
      <c r="J593" s="388"/>
      <c r="K593" s="388"/>
      <c r="L593" s="388"/>
    </row>
    <row r="594" spans="3:12" s="100" customFormat="1" x14ac:dyDescent="0.25">
      <c r="C594" s="388"/>
      <c r="E594" s="388"/>
      <c r="F594" s="388"/>
      <c r="G594" s="388"/>
      <c r="H594" s="388"/>
      <c r="I594" s="388"/>
      <c r="J594" s="388"/>
      <c r="K594" s="388"/>
      <c r="L594" s="388"/>
    </row>
    <row r="595" spans="3:12" s="100" customFormat="1" x14ac:dyDescent="0.25">
      <c r="C595" s="388"/>
      <c r="E595" s="388"/>
      <c r="F595" s="388"/>
      <c r="G595" s="388"/>
      <c r="H595" s="388"/>
      <c r="I595" s="388"/>
      <c r="J595" s="388"/>
      <c r="K595" s="388"/>
      <c r="L595" s="388"/>
    </row>
    <row r="596" spans="3:12" s="100" customFormat="1" x14ac:dyDescent="0.25">
      <c r="C596" s="388"/>
      <c r="E596" s="388"/>
      <c r="F596" s="388"/>
      <c r="G596" s="388"/>
      <c r="H596" s="388"/>
      <c r="I596" s="388"/>
      <c r="J596" s="388"/>
      <c r="K596" s="388"/>
      <c r="L596" s="388"/>
    </row>
    <row r="597" spans="3:12" s="100" customFormat="1" x14ac:dyDescent="0.25">
      <c r="C597" s="388"/>
      <c r="E597" s="388"/>
      <c r="F597" s="388"/>
      <c r="G597" s="388"/>
      <c r="H597" s="388"/>
      <c r="I597" s="388"/>
      <c r="J597" s="388"/>
      <c r="K597" s="388"/>
      <c r="L597" s="388"/>
    </row>
    <row r="598" spans="3:12" s="100" customFormat="1" x14ac:dyDescent="0.25">
      <c r="C598" s="388"/>
      <c r="E598" s="388"/>
      <c r="F598" s="388"/>
      <c r="G598" s="388"/>
      <c r="H598" s="388"/>
      <c r="I598" s="388"/>
      <c r="J598" s="388"/>
      <c r="K598" s="388"/>
      <c r="L598" s="388"/>
    </row>
    <row r="599" spans="3:12" s="100" customFormat="1" x14ac:dyDescent="0.25">
      <c r="C599" s="388"/>
      <c r="E599" s="388"/>
      <c r="F599" s="388"/>
      <c r="G599" s="388"/>
      <c r="H599" s="388"/>
      <c r="I599" s="388"/>
      <c r="J599" s="388"/>
      <c r="K599" s="388"/>
      <c r="L599" s="388"/>
    </row>
    <row r="600" spans="3:12" s="100" customFormat="1" x14ac:dyDescent="0.25">
      <c r="C600" s="388"/>
      <c r="E600" s="388"/>
      <c r="F600" s="388"/>
      <c r="G600" s="388"/>
      <c r="H600" s="388"/>
      <c r="I600" s="388"/>
      <c r="J600" s="388"/>
      <c r="K600" s="388"/>
      <c r="L600" s="388"/>
    </row>
    <row r="601" spans="3:12" s="100" customFormat="1" x14ac:dyDescent="0.25">
      <c r="C601" s="388"/>
      <c r="E601" s="388"/>
      <c r="F601" s="388"/>
      <c r="G601" s="388"/>
      <c r="H601" s="388"/>
      <c r="I601" s="388"/>
      <c r="J601" s="388"/>
      <c r="K601" s="388"/>
      <c r="L601" s="388"/>
    </row>
    <row r="602" spans="3:12" s="100" customFormat="1" x14ac:dyDescent="0.25">
      <c r="C602" s="388"/>
      <c r="E602" s="388"/>
      <c r="F602" s="388"/>
      <c r="G602" s="388"/>
      <c r="H602" s="388"/>
      <c r="I602" s="388"/>
      <c r="J602" s="388"/>
      <c r="K602" s="388"/>
      <c r="L602" s="388"/>
    </row>
    <row r="603" spans="3:12" s="100" customFormat="1" x14ac:dyDescent="0.25">
      <c r="C603" s="388"/>
      <c r="E603" s="388"/>
      <c r="F603" s="388"/>
      <c r="G603" s="388"/>
      <c r="H603" s="388"/>
      <c r="I603" s="388"/>
      <c r="J603" s="388"/>
      <c r="K603" s="388"/>
      <c r="L603" s="388"/>
    </row>
    <row r="604" spans="3:12" s="100" customFormat="1" x14ac:dyDescent="0.25">
      <c r="C604" s="388"/>
      <c r="E604" s="388"/>
      <c r="F604" s="388"/>
      <c r="G604" s="388"/>
      <c r="H604" s="388"/>
      <c r="I604" s="388"/>
      <c r="J604" s="388"/>
      <c r="K604" s="388"/>
      <c r="L604" s="388"/>
    </row>
    <row r="605" spans="3:12" s="100" customFormat="1" x14ac:dyDescent="0.25">
      <c r="C605" s="388"/>
      <c r="E605" s="388"/>
      <c r="F605" s="388"/>
      <c r="G605" s="388"/>
      <c r="H605" s="388"/>
      <c r="I605" s="388"/>
      <c r="J605" s="388"/>
      <c r="K605" s="388"/>
      <c r="L605" s="388"/>
    </row>
    <row r="606" spans="3:12" s="100" customFormat="1" x14ac:dyDescent="0.25">
      <c r="C606" s="388"/>
      <c r="E606" s="388"/>
      <c r="F606" s="388"/>
      <c r="G606" s="388"/>
      <c r="H606" s="388"/>
      <c r="I606" s="388"/>
      <c r="J606" s="388"/>
      <c r="K606" s="388"/>
      <c r="L606" s="388"/>
    </row>
    <row r="607" spans="3:12" s="100" customFormat="1" x14ac:dyDescent="0.25">
      <c r="C607" s="388"/>
      <c r="E607" s="388"/>
      <c r="F607" s="388"/>
      <c r="G607" s="388"/>
      <c r="H607" s="388"/>
      <c r="I607" s="388"/>
      <c r="J607" s="388"/>
      <c r="K607" s="388"/>
      <c r="L607" s="388"/>
    </row>
    <row r="608" spans="3:12" s="100" customFormat="1" x14ac:dyDescent="0.25">
      <c r="C608" s="388"/>
      <c r="E608" s="388"/>
      <c r="F608" s="388"/>
      <c r="G608" s="388"/>
      <c r="H608" s="388"/>
      <c r="I608" s="388"/>
      <c r="J608" s="388"/>
      <c r="K608" s="388"/>
      <c r="L608" s="388"/>
    </row>
    <row r="609" spans="3:12" s="100" customFormat="1" x14ac:dyDescent="0.25">
      <c r="C609" s="388"/>
      <c r="E609" s="388"/>
      <c r="F609" s="388"/>
      <c r="G609" s="388"/>
      <c r="H609" s="388"/>
      <c r="I609" s="388"/>
      <c r="J609" s="388"/>
      <c r="K609" s="388"/>
      <c r="L609" s="388"/>
    </row>
    <row r="610" spans="3:12" s="100" customFormat="1" x14ac:dyDescent="0.25">
      <c r="C610" s="388"/>
      <c r="E610" s="388"/>
      <c r="F610" s="388"/>
      <c r="G610" s="388"/>
      <c r="H610" s="388"/>
      <c r="I610" s="388"/>
      <c r="J610" s="388"/>
      <c r="K610" s="388"/>
      <c r="L610" s="388"/>
    </row>
    <row r="611" spans="3:12" s="100" customFormat="1" x14ac:dyDescent="0.25">
      <c r="C611" s="388"/>
      <c r="E611" s="388"/>
      <c r="F611" s="388"/>
      <c r="G611" s="388"/>
      <c r="H611" s="388"/>
      <c r="I611" s="388"/>
      <c r="J611" s="388"/>
      <c r="K611" s="388"/>
      <c r="L611" s="388"/>
    </row>
    <row r="612" spans="3:12" s="100" customFormat="1" x14ac:dyDescent="0.25">
      <c r="C612" s="388"/>
      <c r="E612" s="388"/>
      <c r="F612" s="388"/>
      <c r="G612" s="388"/>
      <c r="H612" s="388"/>
      <c r="I612" s="388"/>
      <c r="J612" s="388"/>
      <c r="K612" s="388"/>
      <c r="L612" s="388"/>
    </row>
    <row r="613" spans="3:12" s="100" customFormat="1" x14ac:dyDescent="0.25">
      <c r="C613" s="388"/>
      <c r="E613" s="388"/>
      <c r="F613" s="388"/>
      <c r="G613" s="388"/>
      <c r="H613" s="388"/>
      <c r="I613" s="388"/>
      <c r="J613" s="388"/>
      <c r="K613" s="388"/>
      <c r="L613" s="388"/>
    </row>
    <row r="614" spans="3:12" s="100" customFormat="1" x14ac:dyDescent="0.25">
      <c r="C614" s="388"/>
      <c r="E614" s="388"/>
      <c r="F614" s="388"/>
      <c r="G614" s="388"/>
      <c r="H614" s="388"/>
      <c r="I614" s="388"/>
      <c r="J614" s="388"/>
      <c r="K614" s="388"/>
      <c r="L614" s="388"/>
    </row>
    <row r="615" spans="3:12" s="100" customFormat="1" x14ac:dyDescent="0.25">
      <c r="C615" s="388"/>
      <c r="E615" s="388"/>
      <c r="F615" s="388"/>
      <c r="G615" s="388"/>
      <c r="H615" s="388"/>
      <c r="I615" s="388"/>
      <c r="J615" s="388"/>
      <c r="K615" s="388"/>
      <c r="L615" s="388"/>
    </row>
    <row r="616" spans="3:12" s="100" customFormat="1" x14ac:dyDescent="0.25">
      <c r="C616" s="388"/>
      <c r="E616" s="388"/>
      <c r="F616" s="388"/>
      <c r="G616" s="388"/>
      <c r="H616" s="388"/>
      <c r="I616" s="388"/>
      <c r="J616" s="388"/>
      <c r="K616" s="388"/>
      <c r="L616" s="388"/>
    </row>
    <row r="617" spans="3:12" s="100" customFormat="1" x14ac:dyDescent="0.25">
      <c r="C617" s="388"/>
      <c r="E617" s="388"/>
      <c r="F617" s="388"/>
      <c r="G617" s="388"/>
      <c r="H617" s="388"/>
      <c r="I617" s="388"/>
      <c r="J617" s="388"/>
      <c r="K617" s="388"/>
      <c r="L617" s="388"/>
    </row>
    <row r="618" spans="3:12" s="100" customFormat="1" x14ac:dyDescent="0.25">
      <c r="C618" s="388"/>
      <c r="E618" s="388"/>
      <c r="F618" s="388"/>
      <c r="G618" s="388"/>
      <c r="H618" s="388"/>
      <c r="I618" s="388"/>
      <c r="J618" s="388"/>
      <c r="K618" s="388"/>
      <c r="L618" s="388"/>
    </row>
    <row r="619" spans="3:12" s="100" customFormat="1" x14ac:dyDescent="0.25">
      <c r="C619" s="388"/>
      <c r="E619" s="388"/>
      <c r="F619" s="388"/>
      <c r="G619" s="388"/>
      <c r="H619" s="388"/>
      <c r="I619" s="388"/>
      <c r="J619" s="388"/>
      <c r="K619" s="388"/>
      <c r="L619" s="388"/>
    </row>
    <row r="620" spans="3:12" s="100" customFormat="1" x14ac:dyDescent="0.25">
      <c r="C620" s="388"/>
      <c r="E620" s="388"/>
      <c r="F620" s="388"/>
      <c r="G620" s="388"/>
      <c r="H620" s="388"/>
      <c r="I620" s="388"/>
      <c r="J620" s="388"/>
      <c r="K620" s="388"/>
      <c r="L620" s="388"/>
    </row>
    <row r="621" spans="3:12" s="100" customFormat="1" x14ac:dyDescent="0.25">
      <c r="C621" s="388"/>
      <c r="E621" s="388"/>
      <c r="F621" s="388"/>
      <c r="G621" s="388"/>
      <c r="H621" s="388"/>
      <c r="I621" s="388"/>
      <c r="J621" s="388"/>
      <c r="K621" s="388"/>
      <c r="L621" s="388"/>
    </row>
    <row r="622" spans="3:12" s="100" customFormat="1" x14ac:dyDescent="0.25">
      <c r="C622" s="388"/>
      <c r="E622" s="388"/>
      <c r="F622" s="388"/>
      <c r="G622" s="388"/>
      <c r="H622" s="388"/>
      <c r="I622" s="388"/>
      <c r="J622" s="388"/>
      <c r="K622" s="388"/>
      <c r="L622" s="388"/>
    </row>
    <row r="623" spans="3:12" s="100" customFormat="1" x14ac:dyDescent="0.25">
      <c r="C623" s="388"/>
      <c r="E623" s="388"/>
      <c r="F623" s="388"/>
      <c r="G623" s="388"/>
      <c r="H623" s="388"/>
      <c r="I623" s="388"/>
      <c r="J623" s="388"/>
      <c r="K623" s="388"/>
      <c r="L623" s="388"/>
    </row>
    <row r="624" spans="3:12" s="100" customFormat="1" x14ac:dyDescent="0.25">
      <c r="C624" s="388"/>
      <c r="E624" s="388"/>
      <c r="F624" s="388"/>
      <c r="G624" s="388"/>
      <c r="H624" s="388"/>
      <c r="I624" s="388"/>
      <c r="J624" s="388"/>
      <c r="K624" s="388"/>
      <c r="L624" s="388"/>
    </row>
    <row r="625" spans="3:12" s="100" customFormat="1" x14ac:dyDescent="0.25">
      <c r="C625" s="388"/>
      <c r="E625" s="388"/>
      <c r="F625" s="388"/>
      <c r="G625" s="388"/>
      <c r="H625" s="388"/>
      <c r="I625" s="388"/>
      <c r="J625" s="388"/>
      <c r="K625" s="388"/>
      <c r="L625" s="388"/>
    </row>
    <row r="626" spans="3:12" s="100" customFormat="1" x14ac:dyDescent="0.25">
      <c r="C626" s="388"/>
      <c r="E626" s="388"/>
      <c r="F626" s="388"/>
      <c r="G626" s="388"/>
      <c r="H626" s="388"/>
      <c r="I626" s="388"/>
      <c r="J626" s="388"/>
      <c r="K626" s="388"/>
      <c r="L626" s="388"/>
    </row>
    <row r="627" spans="3:12" s="100" customFormat="1" x14ac:dyDescent="0.25">
      <c r="C627" s="388"/>
      <c r="E627" s="388"/>
      <c r="F627" s="388"/>
      <c r="G627" s="388"/>
      <c r="H627" s="388"/>
      <c r="I627" s="388"/>
      <c r="J627" s="388"/>
      <c r="K627" s="388"/>
      <c r="L627" s="388"/>
    </row>
    <row r="628" spans="3:12" s="100" customFormat="1" x14ac:dyDescent="0.25">
      <c r="C628" s="388"/>
      <c r="E628" s="388"/>
      <c r="F628" s="388"/>
      <c r="G628" s="388"/>
      <c r="H628" s="388"/>
      <c r="I628" s="388"/>
      <c r="J628" s="388"/>
      <c r="K628" s="388"/>
      <c r="L628" s="388"/>
    </row>
    <row r="629" spans="3:12" s="100" customFormat="1" x14ac:dyDescent="0.25">
      <c r="C629" s="388"/>
      <c r="E629" s="388"/>
      <c r="F629" s="388"/>
      <c r="G629" s="388"/>
      <c r="H629" s="388"/>
      <c r="I629" s="388"/>
      <c r="J629" s="388"/>
      <c r="K629" s="388"/>
      <c r="L629" s="388"/>
    </row>
    <row r="630" spans="3:12" s="100" customFormat="1" x14ac:dyDescent="0.25">
      <c r="C630" s="388"/>
      <c r="E630" s="388"/>
      <c r="F630" s="388"/>
      <c r="G630" s="388"/>
      <c r="H630" s="388"/>
      <c r="I630" s="388"/>
      <c r="J630" s="388"/>
      <c r="K630" s="388"/>
      <c r="L630" s="388"/>
    </row>
    <row r="631" spans="3:12" s="100" customFormat="1" x14ac:dyDescent="0.25">
      <c r="C631" s="388"/>
      <c r="E631" s="388"/>
      <c r="F631" s="388"/>
      <c r="G631" s="388"/>
      <c r="H631" s="388"/>
      <c r="I631" s="388"/>
      <c r="J631" s="388"/>
      <c r="K631" s="388"/>
      <c r="L631" s="388"/>
    </row>
    <row r="632" spans="3:12" s="100" customFormat="1" x14ac:dyDescent="0.25">
      <c r="C632" s="388"/>
      <c r="E632" s="388"/>
      <c r="F632" s="388"/>
      <c r="G632" s="388"/>
      <c r="H632" s="388"/>
      <c r="I632" s="388"/>
      <c r="J632" s="388"/>
      <c r="K632" s="388"/>
      <c r="L632" s="388"/>
    </row>
    <row r="633" spans="3:12" s="100" customFormat="1" x14ac:dyDescent="0.25">
      <c r="C633" s="388"/>
      <c r="E633" s="388"/>
      <c r="F633" s="388"/>
      <c r="G633" s="388"/>
      <c r="H633" s="388"/>
      <c r="I633" s="388"/>
      <c r="J633" s="388"/>
      <c r="K633" s="388"/>
      <c r="L633" s="388"/>
    </row>
    <row r="634" spans="3:12" s="100" customFormat="1" x14ac:dyDescent="0.25">
      <c r="C634" s="388"/>
      <c r="E634" s="388"/>
      <c r="F634" s="388"/>
      <c r="G634" s="388"/>
      <c r="H634" s="388"/>
      <c r="I634" s="388"/>
      <c r="J634" s="388"/>
      <c r="K634" s="388"/>
      <c r="L634" s="388"/>
    </row>
    <row r="635" spans="3:12" s="100" customFormat="1" x14ac:dyDescent="0.25">
      <c r="C635" s="388"/>
      <c r="E635" s="388"/>
      <c r="F635" s="388"/>
      <c r="G635" s="388"/>
      <c r="H635" s="388"/>
      <c r="I635" s="388"/>
      <c r="J635" s="388"/>
      <c r="K635" s="388"/>
      <c r="L635" s="388"/>
    </row>
    <row r="636" spans="3:12" s="100" customFormat="1" x14ac:dyDescent="0.25">
      <c r="C636" s="388"/>
      <c r="E636" s="388"/>
      <c r="F636" s="388"/>
      <c r="G636" s="388"/>
      <c r="H636" s="388"/>
      <c r="I636" s="388"/>
      <c r="J636" s="388"/>
      <c r="K636" s="388"/>
      <c r="L636" s="388"/>
    </row>
    <row r="637" spans="3:12" s="100" customFormat="1" x14ac:dyDescent="0.25">
      <c r="C637" s="388"/>
      <c r="E637" s="388"/>
      <c r="F637" s="388"/>
      <c r="G637" s="388"/>
      <c r="H637" s="388"/>
      <c r="I637" s="388"/>
      <c r="J637" s="388"/>
      <c r="K637" s="388"/>
      <c r="L637" s="388"/>
    </row>
    <row r="638" spans="3:12" s="100" customFormat="1" x14ac:dyDescent="0.25">
      <c r="C638" s="388"/>
      <c r="E638" s="388"/>
      <c r="F638" s="388"/>
      <c r="G638" s="388"/>
      <c r="H638" s="388"/>
      <c r="I638" s="388"/>
      <c r="J638" s="388"/>
      <c r="K638" s="388"/>
      <c r="L638" s="388"/>
    </row>
    <row r="639" spans="3:12" s="100" customFormat="1" x14ac:dyDescent="0.25">
      <c r="C639" s="388"/>
      <c r="E639" s="388"/>
      <c r="F639" s="388"/>
      <c r="G639" s="388"/>
      <c r="H639" s="388"/>
      <c r="I639" s="388"/>
      <c r="J639" s="388"/>
      <c r="K639" s="388"/>
      <c r="L639" s="388"/>
    </row>
    <row r="640" spans="3:12" s="100" customFormat="1" x14ac:dyDescent="0.25">
      <c r="C640" s="388"/>
      <c r="E640" s="388"/>
      <c r="F640" s="388"/>
      <c r="G640" s="388"/>
      <c r="H640" s="388"/>
      <c r="I640" s="388"/>
      <c r="J640" s="388"/>
      <c r="K640" s="388"/>
      <c r="L640" s="388"/>
    </row>
    <row r="641" spans="3:12" s="100" customFormat="1" x14ac:dyDescent="0.25">
      <c r="C641" s="388"/>
      <c r="E641" s="388"/>
      <c r="F641" s="388"/>
      <c r="G641" s="388"/>
      <c r="H641" s="388"/>
      <c r="I641" s="388"/>
      <c r="J641" s="388"/>
      <c r="K641" s="388"/>
      <c r="L641" s="388"/>
    </row>
    <row r="642" spans="3:12" s="100" customFormat="1" x14ac:dyDescent="0.25">
      <c r="C642" s="388"/>
      <c r="E642" s="388"/>
      <c r="F642" s="388"/>
      <c r="G642" s="388"/>
      <c r="H642" s="388"/>
      <c r="I642" s="388"/>
      <c r="J642" s="388"/>
      <c r="K642" s="388"/>
      <c r="L642" s="388"/>
    </row>
    <row r="643" spans="3:12" s="100" customFormat="1" x14ac:dyDescent="0.25">
      <c r="C643" s="388"/>
      <c r="E643" s="388"/>
      <c r="F643" s="388"/>
      <c r="G643" s="388"/>
      <c r="H643" s="388"/>
      <c r="I643" s="388"/>
      <c r="J643" s="388"/>
      <c r="K643" s="388"/>
      <c r="L643" s="388"/>
    </row>
    <row r="644" spans="3:12" s="100" customFormat="1" x14ac:dyDescent="0.25">
      <c r="C644" s="388"/>
      <c r="E644" s="388"/>
      <c r="F644" s="388"/>
      <c r="G644" s="388"/>
      <c r="H644" s="388"/>
      <c r="I644" s="388"/>
      <c r="J644" s="388"/>
      <c r="K644" s="388"/>
      <c r="L644" s="388"/>
    </row>
    <row r="645" spans="3:12" s="100" customFormat="1" x14ac:dyDescent="0.25">
      <c r="C645" s="388"/>
      <c r="E645" s="388"/>
      <c r="F645" s="388"/>
      <c r="G645" s="388"/>
      <c r="H645" s="388"/>
      <c r="I645" s="388"/>
      <c r="J645" s="388"/>
      <c r="K645" s="388"/>
      <c r="L645" s="388"/>
    </row>
    <row r="646" spans="3:12" s="100" customFormat="1" x14ac:dyDescent="0.25">
      <c r="C646" s="388"/>
      <c r="E646" s="388"/>
      <c r="F646" s="388"/>
      <c r="G646" s="388"/>
      <c r="H646" s="388"/>
      <c r="I646" s="388"/>
      <c r="J646" s="388"/>
      <c r="K646" s="388"/>
      <c r="L646" s="388"/>
    </row>
    <row r="647" spans="3:12" s="100" customFormat="1" x14ac:dyDescent="0.25">
      <c r="C647" s="388"/>
      <c r="E647" s="388"/>
      <c r="F647" s="388"/>
      <c r="G647" s="388"/>
      <c r="H647" s="388"/>
      <c r="I647" s="388"/>
      <c r="J647" s="388"/>
      <c r="K647" s="388"/>
      <c r="L647" s="388"/>
    </row>
    <row r="648" spans="3:12" s="100" customFormat="1" x14ac:dyDescent="0.25">
      <c r="C648" s="388"/>
      <c r="E648" s="388"/>
      <c r="F648" s="388"/>
      <c r="G648" s="388"/>
      <c r="H648" s="388"/>
      <c r="I648" s="388"/>
      <c r="J648" s="388"/>
      <c r="K648" s="388"/>
      <c r="L648" s="388"/>
    </row>
    <row r="649" spans="3:12" s="100" customFormat="1" x14ac:dyDescent="0.25">
      <c r="C649" s="388"/>
      <c r="E649" s="388"/>
      <c r="F649" s="388"/>
      <c r="G649" s="388"/>
      <c r="H649" s="388"/>
      <c r="I649" s="388"/>
      <c r="J649" s="388"/>
      <c r="K649" s="388"/>
      <c r="L649" s="388"/>
    </row>
    <row r="650" spans="3:12" s="100" customFormat="1" x14ac:dyDescent="0.25">
      <c r="C650" s="388"/>
      <c r="E650" s="388"/>
      <c r="F650" s="388"/>
      <c r="G650" s="388"/>
      <c r="H650" s="388"/>
      <c r="I650" s="388"/>
      <c r="J650" s="388"/>
      <c r="K650" s="388"/>
      <c r="L650" s="388"/>
    </row>
    <row r="651" spans="3:12" s="100" customFormat="1" x14ac:dyDescent="0.25">
      <c r="C651" s="388"/>
      <c r="E651" s="388"/>
      <c r="F651" s="388"/>
      <c r="G651" s="388"/>
      <c r="H651" s="388"/>
      <c r="I651" s="388"/>
      <c r="J651" s="388"/>
      <c r="K651" s="388"/>
      <c r="L651" s="388"/>
    </row>
    <row r="652" spans="3:12" s="100" customFormat="1" x14ac:dyDescent="0.25">
      <c r="C652" s="388"/>
      <c r="E652" s="388"/>
      <c r="F652" s="388"/>
      <c r="G652" s="388"/>
      <c r="H652" s="388"/>
      <c r="I652" s="388"/>
      <c r="J652" s="388"/>
      <c r="K652" s="388"/>
      <c r="L652" s="388"/>
    </row>
    <row r="653" spans="3:12" s="100" customFormat="1" x14ac:dyDescent="0.25">
      <c r="C653" s="388"/>
      <c r="E653" s="388"/>
      <c r="F653" s="388"/>
      <c r="G653" s="388"/>
      <c r="H653" s="388"/>
      <c r="I653" s="388"/>
      <c r="J653" s="388"/>
      <c r="K653" s="388"/>
      <c r="L653" s="388"/>
    </row>
    <row r="654" spans="3:12" s="100" customFormat="1" x14ac:dyDescent="0.25">
      <c r="C654" s="388"/>
      <c r="E654" s="388"/>
      <c r="F654" s="388"/>
      <c r="G654" s="388"/>
      <c r="H654" s="388"/>
      <c r="I654" s="388"/>
      <c r="J654" s="388"/>
      <c r="K654" s="388"/>
      <c r="L654" s="388"/>
    </row>
    <row r="655" spans="3:12" s="100" customFormat="1" x14ac:dyDescent="0.25">
      <c r="C655" s="388"/>
      <c r="E655" s="388"/>
      <c r="F655" s="388"/>
      <c r="G655" s="388"/>
      <c r="H655" s="388"/>
      <c r="I655" s="388"/>
      <c r="J655" s="388"/>
      <c r="K655" s="388"/>
      <c r="L655" s="388"/>
    </row>
    <row r="656" spans="3:12" s="100" customFormat="1" x14ac:dyDescent="0.25">
      <c r="C656" s="388"/>
      <c r="E656" s="388"/>
      <c r="F656" s="388"/>
      <c r="G656" s="388"/>
      <c r="H656" s="388"/>
      <c r="I656" s="388"/>
      <c r="J656" s="388"/>
      <c r="K656" s="388"/>
      <c r="L656" s="388"/>
    </row>
    <row r="657" spans="3:12" s="100" customFormat="1" x14ac:dyDescent="0.25">
      <c r="C657" s="388"/>
      <c r="E657" s="388"/>
      <c r="F657" s="388"/>
      <c r="G657" s="388"/>
      <c r="H657" s="388"/>
      <c r="I657" s="388"/>
      <c r="J657" s="388"/>
      <c r="K657" s="388"/>
      <c r="L657" s="388"/>
    </row>
    <row r="658" spans="3:12" s="100" customFormat="1" x14ac:dyDescent="0.25">
      <c r="C658" s="388"/>
      <c r="E658" s="388"/>
      <c r="F658" s="388"/>
      <c r="G658" s="388"/>
      <c r="H658" s="388"/>
      <c r="I658" s="388"/>
      <c r="J658" s="388"/>
      <c r="K658" s="388"/>
      <c r="L658" s="388"/>
    </row>
    <row r="659" spans="3:12" s="100" customFormat="1" x14ac:dyDescent="0.25">
      <c r="C659" s="388"/>
      <c r="E659" s="388"/>
      <c r="F659" s="388"/>
      <c r="G659" s="388"/>
      <c r="H659" s="388"/>
      <c r="I659" s="388"/>
      <c r="J659" s="388"/>
      <c r="K659" s="388"/>
      <c r="L659" s="388"/>
    </row>
    <row r="660" spans="3:12" s="100" customFormat="1" x14ac:dyDescent="0.25">
      <c r="C660" s="388"/>
      <c r="E660" s="388"/>
      <c r="F660" s="388"/>
      <c r="G660" s="388"/>
      <c r="H660" s="388"/>
      <c r="I660" s="388"/>
      <c r="J660" s="388"/>
      <c r="K660" s="388"/>
      <c r="L660" s="388"/>
    </row>
    <row r="661" spans="3:12" s="100" customFormat="1" x14ac:dyDescent="0.25">
      <c r="C661" s="388"/>
      <c r="E661" s="388"/>
      <c r="F661" s="388"/>
      <c r="G661" s="388"/>
      <c r="H661" s="388"/>
      <c r="I661" s="388"/>
      <c r="J661" s="388"/>
      <c r="K661" s="388"/>
      <c r="L661" s="388"/>
    </row>
    <row r="662" spans="3:12" s="100" customFormat="1" x14ac:dyDescent="0.25">
      <c r="C662" s="388"/>
      <c r="E662" s="388"/>
      <c r="F662" s="388"/>
      <c r="G662" s="388"/>
      <c r="H662" s="388"/>
      <c r="I662" s="388"/>
      <c r="J662" s="388"/>
      <c r="K662" s="388"/>
      <c r="L662" s="388"/>
    </row>
    <row r="663" spans="3:12" s="100" customFormat="1" x14ac:dyDescent="0.25">
      <c r="C663" s="388"/>
      <c r="E663" s="388"/>
      <c r="F663" s="388"/>
      <c r="G663" s="388"/>
      <c r="H663" s="388"/>
      <c r="I663" s="388"/>
      <c r="J663" s="388"/>
      <c r="K663" s="388"/>
      <c r="L663" s="388"/>
    </row>
    <row r="664" spans="3:12" s="100" customFormat="1" x14ac:dyDescent="0.25">
      <c r="C664" s="388"/>
      <c r="E664" s="388"/>
      <c r="F664" s="388"/>
      <c r="G664" s="388"/>
      <c r="H664" s="388"/>
      <c r="I664" s="388"/>
      <c r="J664" s="388"/>
      <c r="K664" s="388"/>
      <c r="L664" s="388"/>
    </row>
    <row r="665" spans="3:12" s="100" customFormat="1" x14ac:dyDescent="0.25">
      <c r="C665" s="388"/>
      <c r="E665" s="388"/>
      <c r="F665" s="388"/>
      <c r="G665" s="388"/>
      <c r="H665" s="388"/>
      <c r="I665" s="388"/>
      <c r="J665" s="388"/>
      <c r="K665" s="388"/>
      <c r="L665" s="388"/>
    </row>
    <row r="666" spans="3:12" s="100" customFormat="1" x14ac:dyDescent="0.25">
      <c r="C666" s="388"/>
      <c r="E666" s="388"/>
      <c r="F666" s="388"/>
      <c r="G666" s="388"/>
      <c r="H666" s="388"/>
      <c r="I666" s="388"/>
      <c r="J666" s="388"/>
      <c r="K666" s="388"/>
      <c r="L666" s="388"/>
    </row>
    <row r="667" spans="3:12" s="100" customFormat="1" x14ac:dyDescent="0.25">
      <c r="C667" s="388"/>
      <c r="E667" s="388"/>
      <c r="F667" s="388"/>
      <c r="G667" s="388"/>
      <c r="H667" s="388"/>
      <c r="I667" s="388"/>
      <c r="J667" s="388"/>
      <c r="K667" s="388"/>
      <c r="L667" s="388"/>
    </row>
    <row r="668" spans="3:12" s="100" customFormat="1" x14ac:dyDescent="0.25">
      <c r="C668" s="388"/>
      <c r="E668" s="388"/>
      <c r="F668" s="388"/>
      <c r="G668" s="388"/>
      <c r="H668" s="388"/>
      <c r="I668" s="388"/>
      <c r="J668" s="388"/>
      <c r="K668" s="388"/>
      <c r="L668" s="388"/>
    </row>
    <row r="669" spans="3:12" s="100" customFormat="1" x14ac:dyDescent="0.25">
      <c r="C669" s="388"/>
      <c r="E669" s="388"/>
      <c r="F669" s="388"/>
      <c r="G669" s="388"/>
      <c r="H669" s="388"/>
      <c r="I669" s="388"/>
      <c r="J669" s="388"/>
      <c r="K669" s="388"/>
      <c r="L669" s="388"/>
    </row>
    <row r="670" spans="3:12" s="100" customFormat="1" x14ac:dyDescent="0.25">
      <c r="C670" s="388"/>
      <c r="E670" s="388"/>
      <c r="F670" s="388"/>
      <c r="G670" s="388"/>
      <c r="H670" s="388"/>
      <c r="I670" s="388"/>
      <c r="J670" s="388"/>
      <c r="K670" s="388"/>
      <c r="L670" s="388"/>
    </row>
    <row r="671" spans="3:12" s="100" customFormat="1" x14ac:dyDescent="0.25">
      <c r="C671" s="388"/>
      <c r="E671" s="388"/>
      <c r="F671" s="388"/>
      <c r="G671" s="388"/>
      <c r="H671" s="388"/>
      <c r="I671" s="388"/>
      <c r="J671" s="388"/>
      <c r="K671" s="388"/>
      <c r="L671" s="388"/>
    </row>
    <row r="672" spans="3:12" s="100" customFormat="1" x14ac:dyDescent="0.25">
      <c r="C672" s="388"/>
      <c r="E672" s="388"/>
      <c r="F672" s="388"/>
      <c r="G672" s="388"/>
      <c r="H672" s="388"/>
      <c r="I672" s="388"/>
      <c r="J672" s="388"/>
      <c r="K672" s="388"/>
      <c r="L672" s="388"/>
    </row>
    <row r="673" spans="3:12" s="100" customFormat="1" x14ac:dyDescent="0.25">
      <c r="C673" s="388"/>
      <c r="E673" s="388"/>
      <c r="F673" s="388"/>
      <c r="G673" s="388"/>
      <c r="H673" s="388"/>
      <c r="I673" s="388"/>
      <c r="J673" s="388"/>
      <c r="K673" s="388"/>
      <c r="L673" s="388"/>
    </row>
    <row r="674" spans="3:12" s="100" customFormat="1" x14ac:dyDescent="0.25">
      <c r="C674" s="388"/>
      <c r="E674" s="388"/>
      <c r="F674" s="388"/>
      <c r="G674" s="388"/>
      <c r="H674" s="388"/>
      <c r="I674" s="388"/>
      <c r="J674" s="388"/>
      <c r="K674" s="388"/>
      <c r="L674" s="388"/>
    </row>
    <row r="675" spans="3:12" s="100" customFormat="1" x14ac:dyDescent="0.25">
      <c r="C675" s="388"/>
      <c r="E675" s="388"/>
      <c r="F675" s="388"/>
      <c r="G675" s="388"/>
      <c r="H675" s="388"/>
      <c r="I675" s="388"/>
      <c r="J675" s="388"/>
      <c r="K675" s="388"/>
      <c r="L675" s="388"/>
    </row>
    <row r="676" spans="3:12" s="100" customFormat="1" x14ac:dyDescent="0.25">
      <c r="C676" s="388"/>
      <c r="E676" s="388"/>
      <c r="F676" s="388"/>
      <c r="G676" s="388"/>
      <c r="H676" s="388"/>
      <c r="I676" s="388"/>
      <c r="J676" s="388"/>
      <c r="K676" s="388"/>
      <c r="L676" s="388"/>
    </row>
    <row r="677" spans="3:12" s="100" customFormat="1" x14ac:dyDescent="0.25">
      <c r="C677" s="388"/>
      <c r="E677" s="388"/>
      <c r="F677" s="388"/>
      <c r="G677" s="388"/>
      <c r="H677" s="388"/>
      <c r="I677" s="388"/>
      <c r="J677" s="388"/>
      <c r="K677" s="388"/>
      <c r="L677" s="388"/>
    </row>
    <row r="678" spans="3:12" s="100" customFormat="1" x14ac:dyDescent="0.25">
      <c r="C678" s="388"/>
      <c r="E678" s="388"/>
      <c r="F678" s="388"/>
      <c r="G678" s="388"/>
      <c r="H678" s="388"/>
      <c r="I678" s="388"/>
      <c r="J678" s="388"/>
      <c r="K678" s="388"/>
      <c r="L678" s="388"/>
    </row>
    <row r="679" spans="3:12" s="100" customFormat="1" x14ac:dyDescent="0.25">
      <c r="C679" s="388"/>
      <c r="E679" s="388"/>
      <c r="F679" s="388"/>
      <c r="G679" s="388"/>
      <c r="H679" s="388"/>
      <c r="I679" s="388"/>
      <c r="J679" s="388"/>
      <c r="K679" s="388"/>
      <c r="L679" s="388"/>
    </row>
    <row r="680" spans="3:12" s="100" customFormat="1" x14ac:dyDescent="0.25">
      <c r="C680" s="388"/>
      <c r="E680" s="388"/>
      <c r="F680" s="388"/>
      <c r="G680" s="388"/>
      <c r="H680" s="388"/>
      <c r="I680" s="388"/>
      <c r="J680" s="388"/>
      <c r="K680" s="388"/>
      <c r="L680" s="388"/>
    </row>
    <row r="681" spans="3:12" s="100" customFormat="1" x14ac:dyDescent="0.25">
      <c r="C681" s="388"/>
      <c r="E681" s="388"/>
      <c r="F681" s="388"/>
      <c r="G681" s="388"/>
      <c r="H681" s="388"/>
      <c r="I681" s="388"/>
      <c r="J681" s="388"/>
      <c r="K681" s="388"/>
      <c r="L681" s="388"/>
    </row>
    <row r="682" spans="3:12" s="100" customFormat="1" x14ac:dyDescent="0.25">
      <c r="C682" s="388"/>
      <c r="E682" s="388"/>
      <c r="F682" s="388"/>
      <c r="G682" s="388"/>
      <c r="H682" s="388"/>
      <c r="I682" s="388"/>
      <c r="J682" s="388"/>
      <c r="K682" s="388"/>
      <c r="L682" s="388"/>
    </row>
    <row r="683" spans="3:12" s="100" customFormat="1" x14ac:dyDescent="0.25">
      <c r="C683" s="388"/>
      <c r="E683" s="388"/>
      <c r="F683" s="388"/>
      <c r="G683" s="388"/>
      <c r="H683" s="388"/>
      <c r="I683" s="388"/>
      <c r="J683" s="388"/>
      <c r="K683" s="388"/>
      <c r="L683" s="388"/>
    </row>
    <row r="684" spans="3:12" s="100" customFormat="1" x14ac:dyDescent="0.25">
      <c r="C684" s="388"/>
      <c r="E684" s="388"/>
      <c r="F684" s="388"/>
      <c r="G684" s="388"/>
      <c r="H684" s="388"/>
      <c r="I684" s="388"/>
      <c r="J684" s="388"/>
      <c r="K684" s="388"/>
      <c r="L684" s="388"/>
    </row>
    <row r="685" spans="3:12" s="100" customFormat="1" x14ac:dyDescent="0.25">
      <c r="C685" s="388"/>
      <c r="E685" s="388"/>
      <c r="F685" s="388"/>
      <c r="G685" s="388"/>
      <c r="H685" s="388"/>
      <c r="I685" s="388"/>
      <c r="J685" s="388"/>
      <c r="K685" s="388"/>
      <c r="L685" s="388"/>
    </row>
    <row r="686" spans="3:12" s="100" customFormat="1" x14ac:dyDescent="0.25">
      <c r="C686" s="388"/>
      <c r="E686" s="388"/>
      <c r="F686" s="388"/>
      <c r="G686" s="388"/>
      <c r="H686" s="388"/>
      <c r="I686" s="388"/>
      <c r="J686" s="388"/>
      <c r="K686" s="388"/>
      <c r="L686" s="388"/>
    </row>
    <row r="687" spans="3:12" s="100" customFormat="1" x14ac:dyDescent="0.25">
      <c r="C687" s="388"/>
      <c r="E687" s="388"/>
      <c r="F687" s="388"/>
      <c r="G687" s="388"/>
      <c r="H687" s="388"/>
      <c r="I687" s="388"/>
      <c r="J687" s="388"/>
      <c r="K687" s="388"/>
      <c r="L687" s="388"/>
    </row>
    <row r="688" spans="3:12" s="100" customFormat="1" x14ac:dyDescent="0.25">
      <c r="C688" s="388"/>
      <c r="E688" s="388"/>
      <c r="F688" s="388"/>
      <c r="G688" s="388"/>
      <c r="H688" s="388"/>
      <c r="I688" s="388"/>
      <c r="J688" s="388"/>
      <c r="K688" s="388"/>
      <c r="L688" s="388"/>
    </row>
    <row r="689" spans="3:12" s="100" customFormat="1" x14ac:dyDescent="0.25">
      <c r="C689" s="388"/>
      <c r="E689" s="388"/>
      <c r="F689" s="388"/>
      <c r="G689" s="388"/>
      <c r="H689" s="388"/>
      <c r="I689" s="388"/>
      <c r="J689" s="388"/>
      <c r="K689" s="388"/>
      <c r="L689" s="388"/>
    </row>
    <row r="690" spans="3:12" s="100" customFormat="1" x14ac:dyDescent="0.25">
      <c r="C690" s="388"/>
      <c r="E690" s="388"/>
      <c r="F690" s="388"/>
      <c r="G690" s="388"/>
      <c r="H690" s="388"/>
      <c r="I690" s="388"/>
      <c r="J690" s="388"/>
      <c r="K690" s="388"/>
      <c r="L690" s="388"/>
    </row>
    <row r="691" spans="3:12" s="100" customFormat="1" x14ac:dyDescent="0.25">
      <c r="C691" s="388"/>
      <c r="E691" s="388"/>
      <c r="F691" s="388"/>
      <c r="G691" s="388"/>
      <c r="H691" s="388"/>
      <c r="I691" s="388"/>
      <c r="J691" s="388"/>
      <c r="K691" s="388"/>
      <c r="L691" s="388"/>
    </row>
    <row r="692" spans="3:12" s="100" customFormat="1" x14ac:dyDescent="0.25">
      <c r="C692" s="388"/>
      <c r="E692" s="388"/>
      <c r="F692" s="388"/>
      <c r="G692" s="388"/>
      <c r="H692" s="388"/>
      <c r="I692" s="388"/>
      <c r="J692" s="388"/>
      <c r="K692" s="388"/>
      <c r="L692" s="388"/>
    </row>
    <row r="693" spans="3:12" s="100" customFormat="1" x14ac:dyDescent="0.25">
      <c r="C693" s="388"/>
      <c r="E693" s="388"/>
      <c r="F693" s="388"/>
      <c r="G693" s="388"/>
      <c r="H693" s="388"/>
      <c r="I693" s="388"/>
      <c r="J693" s="388"/>
      <c r="K693" s="388"/>
      <c r="L693" s="388"/>
    </row>
    <row r="694" spans="3:12" s="100" customFormat="1" x14ac:dyDescent="0.25">
      <c r="C694" s="388"/>
      <c r="E694" s="388"/>
      <c r="F694" s="388"/>
      <c r="G694" s="388"/>
      <c r="H694" s="388"/>
      <c r="I694" s="388"/>
      <c r="J694" s="388"/>
      <c r="K694" s="388"/>
      <c r="L694" s="388"/>
    </row>
    <row r="695" spans="3:12" s="100" customFormat="1" x14ac:dyDescent="0.25">
      <c r="C695" s="388"/>
      <c r="E695" s="388"/>
      <c r="F695" s="388"/>
      <c r="G695" s="388"/>
      <c r="H695" s="388"/>
      <c r="I695" s="388"/>
      <c r="J695" s="388"/>
      <c r="K695" s="388"/>
      <c r="L695" s="388"/>
    </row>
    <row r="696" spans="3:12" s="100" customFormat="1" x14ac:dyDescent="0.25">
      <c r="C696" s="388"/>
      <c r="E696" s="388"/>
      <c r="F696" s="388"/>
      <c r="G696" s="388"/>
      <c r="H696" s="388"/>
      <c r="I696" s="388"/>
      <c r="J696" s="388"/>
      <c r="K696" s="388"/>
      <c r="L696" s="388"/>
    </row>
    <row r="697" spans="3:12" s="100" customFormat="1" x14ac:dyDescent="0.25">
      <c r="C697" s="388"/>
      <c r="E697" s="388"/>
      <c r="F697" s="388"/>
      <c r="G697" s="388"/>
      <c r="H697" s="388"/>
      <c r="I697" s="388"/>
      <c r="J697" s="388"/>
      <c r="K697" s="388"/>
      <c r="L697" s="388"/>
    </row>
    <row r="698" spans="3:12" s="100" customFormat="1" x14ac:dyDescent="0.25">
      <c r="C698" s="388"/>
      <c r="E698" s="388"/>
      <c r="F698" s="388"/>
      <c r="G698" s="388"/>
      <c r="H698" s="388"/>
      <c r="I698" s="388"/>
      <c r="J698" s="388"/>
      <c r="K698" s="388"/>
      <c r="L698" s="388"/>
    </row>
    <row r="699" spans="3:12" s="100" customFormat="1" x14ac:dyDescent="0.25">
      <c r="C699" s="388"/>
      <c r="E699" s="388"/>
      <c r="F699" s="388"/>
      <c r="G699" s="388"/>
      <c r="H699" s="388"/>
      <c r="I699" s="388"/>
      <c r="J699" s="388"/>
      <c r="K699" s="388"/>
      <c r="L699" s="388"/>
    </row>
    <row r="700" spans="3:12" s="100" customFormat="1" x14ac:dyDescent="0.25">
      <c r="C700" s="388"/>
      <c r="E700" s="388"/>
      <c r="F700" s="388"/>
      <c r="G700" s="388"/>
      <c r="H700" s="388"/>
      <c r="I700" s="388"/>
      <c r="J700" s="388"/>
      <c r="K700" s="388"/>
      <c r="L700" s="388"/>
    </row>
    <row r="701" spans="3:12" s="100" customFormat="1" x14ac:dyDescent="0.25">
      <c r="C701" s="388"/>
      <c r="E701" s="388"/>
      <c r="F701" s="388"/>
      <c r="G701" s="388"/>
      <c r="H701" s="388"/>
      <c r="I701" s="388"/>
      <c r="J701" s="388"/>
      <c r="K701" s="388"/>
      <c r="L701" s="388"/>
    </row>
    <row r="702" spans="3:12" s="100" customFormat="1" x14ac:dyDescent="0.25">
      <c r="C702" s="388"/>
      <c r="E702" s="388"/>
      <c r="F702" s="388"/>
      <c r="G702" s="388"/>
      <c r="H702" s="388"/>
      <c r="I702" s="388"/>
      <c r="J702" s="388"/>
      <c r="K702" s="388"/>
      <c r="L702" s="388"/>
    </row>
    <row r="703" spans="3:12" s="100" customFormat="1" x14ac:dyDescent="0.25">
      <c r="C703" s="388"/>
      <c r="E703" s="388"/>
      <c r="F703" s="388"/>
      <c r="G703" s="388"/>
      <c r="H703" s="388"/>
      <c r="I703" s="388"/>
      <c r="J703" s="388"/>
      <c r="K703" s="388"/>
      <c r="L703" s="388"/>
    </row>
    <row r="704" spans="3:12" s="100" customFormat="1" x14ac:dyDescent="0.25">
      <c r="C704" s="388"/>
      <c r="E704" s="388"/>
      <c r="F704" s="388"/>
      <c r="G704" s="388"/>
      <c r="H704" s="388"/>
      <c r="I704" s="388"/>
      <c r="J704" s="388"/>
      <c r="K704" s="388"/>
      <c r="L704" s="388"/>
    </row>
    <row r="705" spans="3:12" s="100" customFormat="1" x14ac:dyDescent="0.25">
      <c r="C705" s="388"/>
      <c r="E705" s="388"/>
      <c r="F705" s="388"/>
      <c r="G705" s="388"/>
      <c r="H705" s="388"/>
      <c r="I705" s="388"/>
      <c r="J705" s="388"/>
      <c r="K705" s="388"/>
      <c r="L705" s="388"/>
    </row>
    <row r="706" spans="3:12" s="100" customFormat="1" x14ac:dyDescent="0.25">
      <c r="C706" s="388"/>
      <c r="E706" s="388"/>
      <c r="F706" s="388"/>
      <c r="G706" s="388"/>
      <c r="H706" s="388"/>
      <c r="I706" s="388"/>
      <c r="J706" s="388"/>
      <c r="K706" s="388"/>
      <c r="L706" s="388"/>
    </row>
    <row r="707" spans="3:12" s="100" customFormat="1" x14ac:dyDescent="0.25">
      <c r="C707" s="388"/>
      <c r="E707" s="388"/>
      <c r="F707" s="388"/>
      <c r="G707" s="388"/>
      <c r="H707" s="388"/>
      <c r="I707" s="388"/>
      <c r="J707" s="388"/>
      <c r="K707" s="388"/>
      <c r="L707" s="388"/>
    </row>
    <row r="708" spans="3:12" s="100" customFormat="1" x14ac:dyDescent="0.25">
      <c r="C708" s="388"/>
      <c r="E708" s="388"/>
      <c r="F708" s="388"/>
      <c r="G708" s="388"/>
      <c r="H708" s="388"/>
      <c r="I708" s="388"/>
      <c r="J708" s="388"/>
      <c r="K708" s="388"/>
      <c r="L708" s="388"/>
    </row>
    <row r="709" spans="3:12" s="100" customFormat="1" x14ac:dyDescent="0.25">
      <c r="C709" s="388"/>
      <c r="E709" s="388"/>
      <c r="F709" s="388"/>
      <c r="G709" s="388"/>
      <c r="H709" s="388"/>
      <c r="I709" s="388"/>
      <c r="J709" s="388"/>
      <c r="K709" s="388"/>
      <c r="L709" s="388"/>
    </row>
    <row r="710" spans="3:12" s="100" customFormat="1" x14ac:dyDescent="0.25">
      <c r="C710" s="388"/>
      <c r="E710" s="388"/>
      <c r="F710" s="388"/>
      <c r="G710" s="388"/>
      <c r="H710" s="388"/>
      <c r="I710" s="388"/>
      <c r="J710" s="388"/>
      <c r="K710" s="388"/>
      <c r="L710" s="388"/>
    </row>
    <row r="711" spans="3:12" s="100" customFormat="1" x14ac:dyDescent="0.25">
      <c r="C711" s="388"/>
      <c r="E711" s="388"/>
      <c r="F711" s="388"/>
      <c r="G711" s="388"/>
      <c r="H711" s="388"/>
      <c r="I711" s="388"/>
      <c r="J711" s="388"/>
      <c r="K711" s="388"/>
      <c r="L711" s="388"/>
    </row>
    <row r="712" spans="3:12" s="100" customFormat="1" x14ac:dyDescent="0.25">
      <c r="C712" s="388"/>
      <c r="E712" s="388"/>
      <c r="F712" s="388"/>
      <c r="G712" s="388"/>
      <c r="H712" s="388"/>
      <c r="I712" s="388"/>
      <c r="J712" s="388"/>
      <c r="K712" s="388"/>
      <c r="L712" s="388"/>
    </row>
    <row r="713" spans="3:12" s="100" customFormat="1" x14ac:dyDescent="0.25">
      <c r="C713" s="388"/>
      <c r="E713" s="388"/>
      <c r="F713" s="388"/>
      <c r="G713" s="388"/>
      <c r="H713" s="388"/>
      <c r="I713" s="388"/>
      <c r="J713" s="388"/>
      <c r="K713" s="388"/>
      <c r="L713" s="388"/>
    </row>
    <row r="714" spans="3:12" s="100" customFormat="1" x14ac:dyDescent="0.25">
      <c r="C714" s="388"/>
      <c r="E714" s="388"/>
      <c r="F714" s="388"/>
      <c r="G714" s="388"/>
      <c r="H714" s="388"/>
      <c r="I714" s="388"/>
      <c r="J714" s="388"/>
      <c r="K714" s="388"/>
      <c r="L714" s="388"/>
    </row>
    <row r="715" spans="3:12" s="100" customFormat="1" x14ac:dyDescent="0.25">
      <c r="C715" s="388"/>
      <c r="E715" s="388"/>
      <c r="F715" s="388"/>
      <c r="G715" s="388"/>
      <c r="H715" s="388"/>
      <c r="I715" s="388"/>
      <c r="J715" s="388"/>
      <c r="K715" s="388"/>
      <c r="L715" s="388"/>
    </row>
    <row r="716" spans="3:12" s="100" customFormat="1" x14ac:dyDescent="0.25">
      <c r="C716" s="388"/>
      <c r="E716" s="388"/>
      <c r="F716" s="388"/>
      <c r="G716" s="388"/>
      <c r="H716" s="388"/>
      <c r="I716" s="388"/>
      <c r="J716" s="388"/>
      <c r="K716" s="388"/>
      <c r="L716" s="388"/>
    </row>
    <row r="717" spans="3:12" s="100" customFormat="1" x14ac:dyDescent="0.25">
      <c r="C717" s="388"/>
      <c r="E717" s="388"/>
      <c r="F717" s="388"/>
      <c r="G717" s="388"/>
      <c r="H717" s="388"/>
      <c r="I717" s="388"/>
      <c r="J717" s="388"/>
      <c r="K717" s="388"/>
      <c r="L717" s="388"/>
    </row>
    <row r="718" spans="3:12" s="100" customFormat="1" x14ac:dyDescent="0.25">
      <c r="C718" s="388"/>
      <c r="E718" s="388"/>
      <c r="F718" s="388"/>
      <c r="G718" s="388"/>
      <c r="H718" s="388"/>
      <c r="I718" s="388"/>
      <c r="J718" s="388"/>
      <c r="K718" s="388"/>
      <c r="L718" s="388"/>
    </row>
    <row r="719" spans="3:12" s="100" customFormat="1" x14ac:dyDescent="0.25">
      <c r="C719" s="388"/>
      <c r="E719" s="388"/>
      <c r="F719" s="388"/>
      <c r="G719" s="388"/>
      <c r="H719" s="388"/>
      <c r="I719" s="388"/>
      <c r="J719" s="388"/>
      <c r="K719" s="388"/>
      <c r="L719" s="388"/>
    </row>
    <row r="720" spans="3:12" s="100" customFormat="1" x14ac:dyDescent="0.25">
      <c r="C720" s="388"/>
      <c r="E720" s="388"/>
      <c r="F720" s="388"/>
      <c r="G720" s="388"/>
      <c r="H720" s="388"/>
      <c r="I720" s="388"/>
      <c r="J720" s="388"/>
      <c r="K720" s="388"/>
      <c r="L720" s="388"/>
    </row>
    <row r="721" spans="3:12" s="100" customFormat="1" x14ac:dyDescent="0.25">
      <c r="C721" s="388"/>
      <c r="E721" s="388"/>
      <c r="F721" s="388"/>
      <c r="G721" s="388"/>
      <c r="H721" s="388"/>
      <c r="I721" s="388"/>
      <c r="J721" s="388"/>
      <c r="K721" s="388"/>
      <c r="L721" s="388"/>
    </row>
    <row r="722" spans="3:12" s="100" customFormat="1" x14ac:dyDescent="0.25">
      <c r="C722" s="388"/>
      <c r="E722" s="388"/>
      <c r="F722" s="388"/>
      <c r="G722" s="388"/>
      <c r="H722" s="388"/>
      <c r="I722" s="388"/>
      <c r="J722" s="388"/>
      <c r="K722" s="388"/>
      <c r="L722" s="388"/>
    </row>
    <row r="723" spans="3:12" s="100" customFormat="1" x14ac:dyDescent="0.25">
      <c r="C723" s="388"/>
      <c r="E723" s="388"/>
      <c r="F723" s="388"/>
      <c r="G723" s="388"/>
      <c r="H723" s="388"/>
      <c r="I723" s="388"/>
      <c r="J723" s="388"/>
      <c r="K723" s="388"/>
      <c r="L723" s="388"/>
    </row>
    <row r="724" spans="3:12" s="100" customFormat="1" x14ac:dyDescent="0.25">
      <c r="C724" s="388"/>
      <c r="E724" s="388"/>
      <c r="F724" s="388"/>
      <c r="G724" s="388"/>
      <c r="H724" s="388"/>
      <c r="I724" s="388"/>
      <c r="J724" s="388"/>
      <c r="K724" s="388"/>
      <c r="L724" s="388"/>
    </row>
    <row r="725" spans="3:12" s="100" customFormat="1" x14ac:dyDescent="0.25">
      <c r="C725" s="388"/>
      <c r="E725" s="388"/>
      <c r="F725" s="388"/>
      <c r="G725" s="388"/>
      <c r="H725" s="388"/>
      <c r="I725" s="388"/>
      <c r="J725" s="388"/>
      <c r="K725" s="388"/>
      <c r="L725" s="388"/>
    </row>
    <row r="726" spans="3:12" s="100" customFormat="1" x14ac:dyDescent="0.25">
      <c r="C726" s="388"/>
      <c r="E726" s="388"/>
      <c r="F726" s="388"/>
      <c r="G726" s="388"/>
      <c r="H726" s="388"/>
      <c r="I726" s="388"/>
      <c r="J726" s="388"/>
      <c r="K726" s="388"/>
      <c r="L726" s="388"/>
    </row>
    <row r="727" spans="3:12" s="100" customFormat="1" x14ac:dyDescent="0.25">
      <c r="C727" s="388"/>
      <c r="E727" s="388"/>
      <c r="F727" s="388"/>
      <c r="G727" s="388"/>
      <c r="H727" s="388"/>
      <c r="I727" s="388"/>
      <c r="J727" s="388"/>
      <c r="K727" s="388"/>
      <c r="L727" s="388"/>
    </row>
    <row r="728" spans="3:12" s="100" customFormat="1" x14ac:dyDescent="0.25">
      <c r="C728" s="388"/>
      <c r="E728" s="388"/>
      <c r="F728" s="388"/>
      <c r="G728" s="388"/>
      <c r="H728" s="388"/>
      <c r="I728" s="388"/>
      <c r="J728" s="388"/>
      <c r="K728" s="388"/>
      <c r="L728" s="388"/>
    </row>
    <row r="729" spans="3:12" s="100" customFormat="1" x14ac:dyDescent="0.25">
      <c r="C729" s="388"/>
      <c r="E729" s="388"/>
      <c r="F729" s="388"/>
      <c r="G729" s="388"/>
      <c r="H729" s="388"/>
      <c r="I729" s="388"/>
      <c r="J729" s="388"/>
      <c r="K729" s="388"/>
      <c r="L729" s="388"/>
    </row>
    <row r="730" spans="3:12" s="100" customFormat="1" x14ac:dyDescent="0.25">
      <c r="C730" s="388"/>
      <c r="E730" s="388"/>
      <c r="F730" s="388"/>
      <c r="G730" s="388"/>
      <c r="H730" s="388"/>
      <c r="I730" s="388"/>
      <c r="J730" s="388"/>
      <c r="K730" s="388"/>
      <c r="L730" s="388"/>
    </row>
    <row r="731" spans="3:12" s="100" customFormat="1" x14ac:dyDescent="0.25">
      <c r="C731" s="388"/>
      <c r="E731" s="388"/>
      <c r="F731" s="388"/>
      <c r="G731" s="388"/>
      <c r="H731" s="388"/>
      <c r="I731" s="388"/>
      <c r="J731" s="388"/>
      <c r="K731" s="388"/>
      <c r="L731" s="388"/>
    </row>
    <row r="732" spans="3:12" s="100" customFormat="1" x14ac:dyDescent="0.25">
      <c r="C732" s="388"/>
      <c r="E732" s="388"/>
      <c r="F732" s="388"/>
      <c r="G732" s="388"/>
      <c r="H732" s="388"/>
      <c r="I732" s="388"/>
      <c r="J732" s="388"/>
      <c r="K732" s="388"/>
      <c r="L732" s="388"/>
    </row>
    <row r="733" spans="3:12" s="100" customFormat="1" x14ac:dyDescent="0.25">
      <c r="C733" s="388"/>
      <c r="E733" s="388"/>
      <c r="F733" s="388"/>
      <c r="G733" s="388"/>
      <c r="H733" s="388"/>
      <c r="I733" s="388"/>
      <c r="J733" s="388"/>
      <c r="K733" s="388"/>
      <c r="L733" s="388"/>
    </row>
    <row r="734" spans="3:12" s="100" customFormat="1" x14ac:dyDescent="0.25">
      <c r="C734" s="388"/>
      <c r="E734" s="388"/>
      <c r="F734" s="388"/>
      <c r="G734" s="388"/>
      <c r="H734" s="388"/>
      <c r="I734" s="388"/>
      <c r="J734" s="388"/>
      <c r="K734" s="388"/>
      <c r="L734" s="388"/>
    </row>
    <row r="735" spans="3:12" s="100" customFormat="1" x14ac:dyDescent="0.25">
      <c r="C735" s="388"/>
      <c r="E735" s="388"/>
      <c r="F735" s="388"/>
      <c r="G735" s="388"/>
      <c r="H735" s="388"/>
      <c r="I735" s="388"/>
      <c r="J735" s="388"/>
      <c r="K735" s="388"/>
      <c r="L735" s="388"/>
    </row>
    <row r="736" spans="3:12" s="100" customFormat="1" x14ac:dyDescent="0.25">
      <c r="C736" s="388"/>
      <c r="E736" s="388"/>
      <c r="F736" s="388"/>
      <c r="G736" s="388"/>
      <c r="H736" s="388"/>
      <c r="I736" s="388"/>
      <c r="J736" s="388"/>
      <c r="K736" s="388"/>
      <c r="L736" s="388"/>
    </row>
    <row r="737" spans="3:12" s="100" customFormat="1" x14ac:dyDescent="0.25">
      <c r="C737" s="388"/>
      <c r="E737" s="388"/>
      <c r="F737" s="388"/>
      <c r="G737" s="388"/>
      <c r="H737" s="388"/>
      <c r="I737" s="388"/>
      <c r="J737" s="388"/>
      <c r="K737" s="388"/>
      <c r="L737" s="388"/>
    </row>
    <row r="738" spans="3:12" s="100" customFormat="1" x14ac:dyDescent="0.25">
      <c r="C738" s="388"/>
      <c r="E738" s="388"/>
      <c r="F738" s="388"/>
      <c r="G738" s="388"/>
      <c r="H738" s="388"/>
      <c r="I738" s="388"/>
      <c r="J738" s="388"/>
      <c r="K738" s="388"/>
      <c r="L738" s="388"/>
    </row>
    <row r="739" spans="3:12" s="100" customFormat="1" x14ac:dyDescent="0.25">
      <c r="C739" s="388"/>
      <c r="E739" s="388"/>
      <c r="F739" s="388"/>
      <c r="G739" s="388"/>
      <c r="H739" s="388"/>
      <c r="I739" s="388"/>
      <c r="J739" s="388"/>
      <c r="K739" s="388"/>
      <c r="L739" s="388"/>
    </row>
    <row r="740" spans="3:12" s="100" customFormat="1" x14ac:dyDescent="0.25">
      <c r="C740" s="388"/>
      <c r="E740" s="388"/>
      <c r="F740" s="388"/>
      <c r="G740" s="388"/>
      <c r="H740" s="388"/>
      <c r="I740" s="388"/>
      <c r="J740" s="388"/>
      <c r="K740" s="388"/>
      <c r="L740" s="388"/>
    </row>
    <row r="741" spans="3:12" s="100" customFormat="1" x14ac:dyDescent="0.25">
      <c r="C741" s="388"/>
      <c r="E741" s="388"/>
      <c r="F741" s="388"/>
      <c r="G741" s="388"/>
      <c r="H741" s="388"/>
      <c r="I741" s="388"/>
      <c r="J741" s="388"/>
      <c r="K741" s="388"/>
      <c r="L741" s="388"/>
    </row>
    <row r="742" spans="3:12" s="100" customFormat="1" x14ac:dyDescent="0.25">
      <c r="C742" s="388"/>
      <c r="E742" s="388"/>
      <c r="F742" s="388"/>
      <c r="G742" s="388"/>
      <c r="H742" s="388"/>
      <c r="I742" s="388"/>
      <c r="J742" s="388"/>
      <c r="K742" s="388"/>
      <c r="L742" s="388"/>
    </row>
    <row r="743" spans="3:12" s="100" customFormat="1" x14ac:dyDescent="0.25">
      <c r="C743" s="388"/>
      <c r="E743" s="388"/>
      <c r="F743" s="388"/>
      <c r="G743" s="388"/>
      <c r="H743" s="388"/>
      <c r="I743" s="388"/>
      <c r="J743" s="388"/>
      <c r="K743" s="388"/>
      <c r="L743" s="388"/>
    </row>
    <row r="744" spans="3:12" s="100" customFormat="1" x14ac:dyDescent="0.25">
      <c r="C744" s="388"/>
      <c r="E744" s="388"/>
      <c r="F744" s="388"/>
      <c r="G744" s="388"/>
      <c r="H744" s="388"/>
      <c r="I744" s="388"/>
      <c r="J744" s="388"/>
      <c r="K744" s="388"/>
      <c r="L744" s="388"/>
    </row>
    <row r="745" spans="3:12" s="100" customFormat="1" x14ac:dyDescent="0.25">
      <c r="C745" s="388"/>
      <c r="E745" s="388"/>
      <c r="F745" s="388"/>
      <c r="G745" s="388"/>
      <c r="H745" s="388"/>
      <c r="I745" s="388"/>
      <c r="J745" s="388"/>
      <c r="K745" s="388"/>
      <c r="L745" s="388"/>
    </row>
    <row r="746" spans="3:12" s="100" customFormat="1" x14ac:dyDescent="0.25">
      <c r="C746" s="388"/>
      <c r="E746" s="388"/>
      <c r="F746" s="388"/>
      <c r="G746" s="388"/>
      <c r="H746" s="388"/>
      <c r="I746" s="388"/>
      <c r="J746" s="388"/>
      <c r="K746" s="388"/>
      <c r="L746" s="388"/>
    </row>
    <row r="747" spans="3:12" s="100" customFormat="1" x14ac:dyDescent="0.25">
      <c r="C747" s="388"/>
      <c r="E747" s="388"/>
      <c r="F747" s="388"/>
      <c r="G747" s="388"/>
      <c r="H747" s="388"/>
      <c r="I747" s="388"/>
      <c r="J747" s="388"/>
      <c r="K747" s="388"/>
      <c r="L747" s="388"/>
    </row>
    <row r="748" spans="3:12" s="100" customFormat="1" x14ac:dyDescent="0.25">
      <c r="C748" s="388"/>
      <c r="E748" s="388"/>
      <c r="F748" s="388"/>
      <c r="G748" s="388"/>
      <c r="H748" s="388"/>
      <c r="I748" s="388"/>
      <c r="J748" s="388"/>
      <c r="K748" s="388"/>
      <c r="L748" s="388"/>
    </row>
    <row r="749" spans="3:12" s="100" customFormat="1" x14ac:dyDescent="0.25">
      <c r="C749" s="388"/>
      <c r="E749" s="388"/>
      <c r="F749" s="388"/>
      <c r="G749" s="388"/>
      <c r="H749" s="388"/>
      <c r="I749" s="388"/>
      <c r="J749" s="388"/>
      <c r="K749" s="388"/>
      <c r="L749" s="388"/>
    </row>
    <row r="750" spans="3:12" s="100" customFormat="1" x14ac:dyDescent="0.25">
      <c r="C750" s="388"/>
      <c r="E750" s="388"/>
      <c r="F750" s="388"/>
      <c r="G750" s="388"/>
      <c r="H750" s="388"/>
      <c r="I750" s="388"/>
      <c r="J750" s="388"/>
      <c r="K750" s="388"/>
      <c r="L750" s="388"/>
    </row>
    <row r="751" spans="3:12" s="100" customFormat="1" x14ac:dyDescent="0.25">
      <c r="C751" s="388"/>
      <c r="E751" s="388"/>
      <c r="F751" s="388"/>
      <c r="G751" s="388"/>
      <c r="H751" s="388"/>
      <c r="I751" s="388"/>
      <c r="J751" s="388"/>
      <c r="K751" s="388"/>
      <c r="L751" s="388"/>
    </row>
    <row r="752" spans="3:12" s="100" customFormat="1" x14ac:dyDescent="0.25">
      <c r="C752" s="388"/>
      <c r="E752" s="388"/>
      <c r="F752" s="388"/>
      <c r="G752" s="388"/>
      <c r="H752" s="388"/>
      <c r="I752" s="388"/>
      <c r="J752" s="388"/>
      <c r="K752" s="388"/>
      <c r="L752" s="388"/>
    </row>
    <row r="753" spans="3:12" s="100" customFormat="1" x14ac:dyDescent="0.25">
      <c r="C753" s="388"/>
      <c r="E753" s="388"/>
      <c r="F753" s="388"/>
      <c r="G753" s="388"/>
      <c r="H753" s="388"/>
      <c r="I753" s="388"/>
      <c r="J753" s="388"/>
      <c r="K753" s="388"/>
      <c r="L753" s="388"/>
    </row>
    <row r="754" spans="3:12" s="100" customFormat="1" x14ac:dyDescent="0.25">
      <c r="C754" s="388"/>
      <c r="E754" s="388"/>
      <c r="F754" s="388"/>
      <c r="G754" s="388"/>
      <c r="H754" s="388"/>
      <c r="I754" s="388"/>
      <c r="J754" s="388"/>
      <c r="K754" s="388"/>
      <c r="L754" s="388"/>
    </row>
    <row r="755" spans="3:12" s="100" customFormat="1" x14ac:dyDescent="0.25">
      <c r="C755" s="388"/>
      <c r="E755" s="388"/>
      <c r="F755" s="388"/>
      <c r="G755" s="388"/>
      <c r="H755" s="388"/>
      <c r="I755" s="388"/>
      <c r="J755" s="388"/>
      <c r="K755" s="388"/>
      <c r="L755" s="388"/>
    </row>
    <row r="756" spans="3:12" s="100" customFormat="1" x14ac:dyDescent="0.25">
      <c r="C756" s="388"/>
      <c r="E756" s="388"/>
      <c r="F756" s="388"/>
      <c r="G756" s="388"/>
      <c r="H756" s="388"/>
      <c r="I756" s="388"/>
      <c r="J756" s="388"/>
      <c r="K756" s="388"/>
      <c r="L756" s="388"/>
    </row>
    <row r="757" spans="3:12" s="100" customFormat="1" x14ac:dyDescent="0.25">
      <c r="C757" s="388"/>
      <c r="E757" s="388"/>
      <c r="F757" s="388"/>
      <c r="G757" s="388"/>
      <c r="H757" s="388"/>
      <c r="I757" s="388"/>
      <c r="J757" s="388"/>
      <c r="K757" s="388"/>
      <c r="L757" s="388"/>
    </row>
    <row r="758" spans="3:12" s="100" customFormat="1" x14ac:dyDescent="0.25">
      <c r="C758" s="388"/>
      <c r="E758" s="388"/>
      <c r="F758" s="388"/>
      <c r="G758" s="388"/>
      <c r="H758" s="388"/>
      <c r="I758" s="388"/>
      <c r="J758" s="388"/>
      <c r="K758" s="388"/>
      <c r="L758" s="388"/>
    </row>
    <row r="759" spans="3:12" s="100" customFormat="1" x14ac:dyDescent="0.25">
      <c r="C759" s="388"/>
      <c r="E759" s="388"/>
      <c r="F759" s="388"/>
      <c r="G759" s="388"/>
      <c r="H759" s="388"/>
      <c r="I759" s="388"/>
      <c r="J759" s="388"/>
      <c r="K759" s="388"/>
      <c r="L759" s="388"/>
    </row>
    <row r="760" spans="3:12" s="100" customFormat="1" x14ac:dyDescent="0.25">
      <c r="C760" s="388"/>
      <c r="E760" s="388"/>
      <c r="F760" s="388"/>
      <c r="G760" s="388"/>
      <c r="H760" s="388"/>
      <c r="I760" s="388"/>
      <c r="J760" s="388"/>
      <c r="K760" s="388"/>
      <c r="L760" s="388"/>
    </row>
    <row r="761" spans="3:12" s="100" customFormat="1" x14ac:dyDescent="0.25">
      <c r="C761" s="388"/>
      <c r="E761" s="388"/>
      <c r="F761" s="388"/>
      <c r="G761" s="388"/>
      <c r="H761" s="388"/>
      <c r="I761" s="388"/>
      <c r="J761" s="388"/>
      <c r="K761" s="388"/>
      <c r="L761" s="388"/>
    </row>
    <row r="762" spans="3:12" s="100" customFormat="1" x14ac:dyDescent="0.25">
      <c r="C762" s="388"/>
      <c r="E762" s="388"/>
      <c r="F762" s="388"/>
      <c r="G762" s="388"/>
      <c r="H762" s="388"/>
      <c r="I762" s="388"/>
      <c r="J762" s="388"/>
      <c r="K762" s="388"/>
      <c r="L762" s="388"/>
    </row>
    <row r="763" spans="3:12" s="100" customFormat="1" x14ac:dyDescent="0.25">
      <c r="C763" s="388"/>
      <c r="E763" s="388"/>
      <c r="F763" s="388"/>
      <c r="G763" s="388"/>
      <c r="H763" s="388"/>
      <c r="I763" s="388"/>
      <c r="J763" s="388"/>
      <c r="K763" s="388"/>
      <c r="L763" s="388"/>
    </row>
    <row r="764" spans="3:12" s="100" customFormat="1" x14ac:dyDescent="0.25">
      <c r="C764" s="388"/>
      <c r="E764" s="388"/>
      <c r="F764" s="388"/>
      <c r="G764" s="388"/>
      <c r="H764" s="388"/>
      <c r="I764" s="388"/>
      <c r="J764" s="388"/>
      <c r="K764" s="388"/>
      <c r="L764" s="388"/>
    </row>
    <row r="765" spans="3:12" s="100" customFormat="1" x14ac:dyDescent="0.25">
      <c r="C765" s="388"/>
      <c r="E765" s="388"/>
      <c r="F765" s="388"/>
      <c r="G765" s="388"/>
      <c r="H765" s="388"/>
      <c r="I765" s="388"/>
      <c r="J765" s="388"/>
      <c r="K765" s="388"/>
      <c r="L765" s="388"/>
    </row>
    <row r="766" spans="3:12" s="100" customFormat="1" x14ac:dyDescent="0.25">
      <c r="C766" s="388"/>
      <c r="E766" s="388"/>
      <c r="F766" s="388"/>
      <c r="G766" s="388"/>
      <c r="H766" s="388"/>
      <c r="I766" s="388"/>
      <c r="J766" s="388"/>
      <c r="K766" s="388"/>
      <c r="L766" s="388"/>
    </row>
    <row r="767" spans="3:12" s="100" customFormat="1" x14ac:dyDescent="0.25">
      <c r="C767" s="388"/>
      <c r="E767" s="388"/>
      <c r="F767" s="388"/>
      <c r="G767" s="388"/>
      <c r="H767" s="388"/>
      <c r="I767" s="388"/>
      <c r="J767" s="388"/>
      <c r="K767" s="388"/>
      <c r="L767" s="388"/>
    </row>
    <row r="768" spans="3:12" s="100" customFormat="1" x14ac:dyDescent="0.25">
      <c r="C768" s="388"/>
      <c r="E768" s="388"/>
      <c r="F768" s="388"/>
      <c r="G768" s="388"/>
      <c r="H768" s="388"/>
      <c r="I768" s="388"/>
      <c r="J768" s="388"/>
      <c r="K768" s="388"/>
      <c r="L768" s="388"/>
    </row>
    <row r="769" spans="3:12" s="100" customFormat="1" x14ac:dyDescent="0.25">
      <c r="C769" s="388"/>
      <c r="E769" s="388"/>
      <c r="F769" s="388"/>
      <c r="G769" s="388"/>
      <c r="H769" s="388"/>
      <c r="I769" s="388"/>
      <c r="J769" s="388"/>
      <c r="K769" s="388"/>
      <c r="L769" s="388"/>
    </row>
    <row r="770" spans="3:12" s="100" customFormat="1" x14ac:dyDescent="0.25">
      <c r="C770" s="388"/>
      <c r="E770" s="388"/>
      <c r="F770" s="388"/>
      <c r="G770" s="388"/>
      <c r="H770" s="388"/>
      <c r="I770" s="388"/>
      <c r="J770" s="388"/>
      <c r="K770" s="388"/>
      <c r="L770" s="388"/>
    </row>
    <row r="771" spans="3:12" s="100" customFormat="1" x14ac:dyDescent="0.25">
      <c r="C771" s="388"/>
      <c r="E771" s="388"/>
      <c r="F771" s="388"/>
      <c r="G771" s="388"/>
      <c r="H771" s="388"/>
      <c r="I771" s="388"/>
      <c r="J771" s="388"/>
      <c r="K771" s="388"/>
      <c r="L771" s="388"/>
    </row>
    <row r="772" spans="3:12" s="100" customFormat="1" x14ac:dyDescent="0.25">
      <c r="C772" s="388"/>
      <c r="E772" s="388"/>
      <c r="F772" s="388"/>
      <c r="G772" s="388"/>
      <c r="H772" s="388"/>
      <c r="I772" s="388"/>
      <c r="J772" s="388"/>
      <c r="K772" s="388"/>
      <c r="L772" s="388"/>
    </row>
    <row r="773" spans="3:12" s="100" customFormat="1" x14ac:dyDescent="0.25">
      <c r="C773" s="388"/>
      <c r="E773" s="388"/>
      <c r="F773" s="388"/>
      <c r="G773" s="388"/>
      <c r="H773" s="388"/>
      <c r="I773" s="388"/>
      <c r="J773" s="388"/>
      <c r="K773" s="388"/>
      <c r="L773" s="388"/>
    </row>
    <row r="774" spans="3:12" s="100" customFormat="1" x14ac:dyDescent="0.25">
      <c r="C774" s="388"/>
      <c r="E774" s="388"/>
      <c r="F774" s="388"/>
      <c r="G774" s="388"/>
      <c r="H774" s="388"/>
      <c r="I774" s="388"/>
      <c r="J774" s="388"/>
      <c r="K774" s="388"/>
      <c r="L774" s="388"/>
    </row>
    <row r="775" spans="3:12" s="100" customFormat="1" x14ac:dyDescent="0.25">
      <c r="C775" s="388"/>
      <c r="E775" s="388"/>
      <c r="F775" s="388"/>
      <c r="G775" s="388"/>
      <c r="H775" s="388"/>
      <c r="I775" s="388"/>
      <c r="J775" s="388"/>
      <c r="K775" s="388"/>
      <c r="L775" s="388"/>
    </row>
    <row r="776" spans="3:12" s="100" customFormat="1" x14ac:dyDescent="0.25">
      <c r="C776" s="388"/>
      <c r="E776" s="388"/>
      <c r="F776" s="388"/>
      <c r="G776" s="388"/>
      <c r="H776" s="388"/>
      <c r="I776" s="388"/>
      <c r="J776" s="388"/>
      <c r="K776" s="388"/>
      <c r="L776" s="388"/>
    </row>
    <row r="777" spans="3:12" s="100" customFormat="1" x14ac:dyDescent="0.25">
      <c r="C777" s="388"/>
      <c r="E777" s="388"/>
      <c r="F777" s="388"/>
      <c r="G777" s="388"/>
      <c r="H777" s="388"/>
      <c r="I777" s="388"/>
      <c r="J777" s="388"/>
      <c r="K777" s="388"/>
      <c r="L777" s="388"/>
    </row>
    <row r="778" spans="3:12" s="100" customFormat="1" x14ac:dyDescent="0.25">
      <c r="C778" s="388"/>
      <c r="E778" s="388"/>
      <c r="F778" s="388"/>
      <c r="G778" s="388"/>
      <c r="H778" s="388"/>
      <c r="I778" s="388"/>
      <c r="J778" s="388"/>
      <c r="K778" s="388"/>
      <c r="L778" s="388"/>
    </row>
    <row r="779" spans="3:12" s="100" customFormat="1" x14ac:dyDescent="0.25">
      <c r="C779" s="388"/>
      <c r="E779" s="388"/>
      <c r="F779" s="388"/>
      <c r="G779" s="388"/>
      <c r="H779" s="388"/>
      <c r="I779" s="388"/>
      <c r="J779" s="388"/>
      <c r="K779" s="388"/>
      <c r="L779" s="388"/>
    </row>
    <row r="780" spans="3:12" s="100" customFormat="1" x14ac:dyDescent="0.25">
      <c r="C780" s="388"/>
      <c r="E780" s="388"/>
      <c r="F780" s="388"/>
      <c r="G780" s="388"/>
      <c r="H780" s="388"/>
      <c r="I780" s="388"/>
      <c r="J780" s="388"/>
      <c r="K780" s="388"/>
      <c r="L780" s="388"/>
    </row>
    <row r="781" spans="3:12" s="100" customFormat="1" x14ac:dyDescent="0.25">
      <c r="C781" s="388"/>
      <c r="E781" s="388"/>
      <c r="F781" s="388"/>
      <c r="G781" s="388"/>
      <c r="H781" s="388"/>
      <c r="I781" s="388"/>
      <c r="J781" s="388"/>
      <c r="K781" s="388"/>
      <c r="L781" s="388"/>
    </row>
    <row r="782" spans="3:12" s="100" customFormat="1" x14ac:dyDescent="0.25">
      <c r="C782" s="388"/>
      <c r="E782" s="388"/>
      <c r="F782" s="388"/>
      <c r="G782" s="388"/>
      <c r="H782" s="388"/>
      <c r="I782" s="388"/>
      <c r="J782" s="388"/>
      <c r="K782" s="388"/>
      <c r="L782" s="388"/>
    </row>
    <row r="783" spans="3:12" s="100" customFormat="1" x14ac:dyDescent="0.25">
      <c r="C783" s="388"/>
      <c r="E783" s="388"/>
      <c r="F783" s="388"/>
      <c r="G783" s="388"/>
      <c r="H783" s="388"/>
      <c r="I783" s="388"/>
      <c r="J783" s="388"/>
      <c r="K783" s="388"/>
      <c r="L783" s="388"/>
    </row>
    <row r="784" spans="3:12" s="100" customFormat="1" x14ac:dyDescent="0.25">
      <c r="C784" s="388"/>
      <c r="E784" s="388"/>
      <c r="F784" s="388"/>
      <c r="G784" s="388"/>
      <c r="H784" s="388"/>
      <c r="I784" s="388"/>
      <c r="J784" s="388"/>
      <c r="K784" s="388"/>
      <c r="L784" s="388"/>
    </row>
    <row r="785" spans="3:12" s="100" customFormat="1" x14ac:dyDescent="0.25">
      <c r="C785" s="388"/>
      <c r="E785" s="388"/>
      <c r="F785" s="388"/>
      <c r="G785" s="388"/>
      <c r="H785" s="388"/>
      <c r="I785" s="388"/>
      <c r="J785" s="388"/>
      <c r="K785" s="388"/>
      <c r="L785" s="388"/>
    </row>
    <row r="786" spans="3:12" s="100" customFormat="1" x14ac:dyDescent="0.25">
      <c r="C786" s="388"/>
      <c r="E786" s="388"/>
      <c r="F786" s="388"/>
      <c r="G786" s="388"/>
      <c r="H786" s="388"/>
      <c r="I786" s="388"/>
      <c r="J786" s="388"/>
      <c r="K786" s="388"/>
      <c r="L786" s="388"/>
    </row>
    <row r="787" spans="3:12" s="100" customFormat="1" x14ac:dyDescent="0.25">
      <c r="C787" s="388"/>
      <c r="E787" s="388"/>
      <c r="F787" s="388"/>
      <c r="G787" s="388"/>
      <c r="H787" s="388"/>
      <c r="I787" s="388"/>
      <c r="J787" s="388"/>
      <c r="K787" s="388"/>
      <c r="L787" s="388"/>
    </row>
    <row r="788" spans="3:12" s="100" customFormat="1" x14ac:dyDescent="0.25">
      <c r="C788" s="388"/>
      <c r="E788" s="388"/>
      <c r="F788" s="388"/>
      <c r="G788" s="388"/>
      <c r="H788" s="388"/>
      <c r="I788" s="388"/>
      <c r="J788" s="388"/>
      <c r="K788" s="388"/>
      <c r="L788" s="388"/>
    </row>
    <row r="789" spans="3:12" s="100" customFormat="1" x14ac:dyDescent="0.25">
      <c r="C789" s="388"/>
      <c r="E789" s="388"/>
      <c r="F789" s="388"/>
      <c r="G789" s="388"/>
      <c r="H789" s="388"/>
      <c r="I789" s="388"/>
      <c r="J789" s="388"/>
      <c r="K789" s="388"/>
      <c r="L789" s="388"/>
    </row>
    <row r="790" spans="3:12" s="100" customFormat="1" x14ac:dyDescent="0.25">
      <c r="C790" s="388"/>
      <c r="E790" s="388"/>
      <c r="F790" s="388"/>
      <c r="G790" s="388"/>
      <c r="H790" s="388"/>
      <c r="I790" s="388"/>
      <c r="J790" s="388"/>
      <c r="K790" s="388"/>
      <c r="L790" s="388"/>
    </row>
    <row r="791" spans="3:12" s="100" customFormat="1" x14ac:dyDescent="0.25">
      <c r="C791" s="388"/>
      <c r="E791" s="388"/>
      <c r="F791" s="388"/>
      <c r="G791" s="388"/>
      <c r="H791" s="388"/>
      <c r="I791" s="388"/>
      <c r="J791" s="388"/>
      <c r="K791" s="388"/>
      <c r="L791" s="388"/>
    </row>
    <row r="792" spans="3:12" s="100" customFormat="1" x14ac:dyDescent="0.25">
      <c r="C792" s="388"/>
      <c r="E792" s="388"/>
      <c r="F792" s="388"/>
      <c r="G792" s="388"/>
      <c r="H792" s="388"/>
      <c r="I792" s="388"/>
      <c r="J792" s="388"/>
      <c r="K792" s="388"/>
      <c r="L792" s="388"/>
    </row>
    <row r="793" spans="3:12" s="100" customFormat="1" x14ac:dyDescent="0.25">
      <c r="C793" s="388"/>
      <c r="E793" s="388"/>
      <c r="F793" s="388"/>
      <c r="G793" s="388"/>
      <c r="H793" s="388"/>
      <c r="I793" s="388"/>
      <c r="J793" s="388"/>
      <c r="K793" s="388"/>
      <c r="L793" s="388"/>
    </row>
    <row r="794" spans="3:12" s="100" customFormat="1" x14ac:dyDescent="0.25">
      <c r="C794" s="388"/>
      <c r="E794" s="388"/>
      <c r="F794" s="388"/>
      <c r="G794" s="388"/>
      <c r="H794" s="388"/>
      <c r="I794" s="388"/>
      <c r="J794" s="388"/>
      <c r="K794" s="388"/>
      <c r="L794" s="388"/>
    </row>
    <row r="795" spans="3:12" s="100" customFormat="1" x14ac:dyDescent="0.25">
      <c r="C795" s="388"/>
      <c r="E795" s="388"/>
      <c r="F795" s="388"/>
      <c r="G795" s="388"/>
      <c r="H795" s="388"/>
      <c r="I795" s="388"/>
      <c r="J795" s="388"/>
      <c r="K795" s="388"/>
      <c r="L795" s="388"/>
    </row>
    <row r="796" spans="3:12" s="100" customFormat="1" x14ac:dyDescent="0.25">
      <c r="C796" s="388"/>
      <c r="E796" s="388"/>
      <c r="F796" s="388"/>
      <c r="G796" s="388"/>
      <c r="H796" s="388"/>
      <c r="I796" s="388"/>
      <c r="J796" s="388"/>
      <c r="K796" s="388"/>
      <c r="L796" s="388"/>
    </row>
    <row r="797" spans="3:12" s="100" customFormat="1" x14ac:dyDescent="0.25">
      <c r="C797" s="388"/>
      <c r="E797" s="388"/>
      <c r="F797" s="388"/>
      <c r="G797" s="388"/>
      <c r="H797" s="388"/>
      <c r="I797" s="388"/>
      <c r="J797" s="388"/>
      <c r="K797" s="388"/>
      <c r="L797" s="388"/>
    </row>
    <row r="798" spans="3:12" s="100" customFormat="1" x14ac:dyDescent="0.25">
      <c r="C798" s="388"/>
      <c r="E798" s="388"/>
      <c r="F798" s="388"/>
      <c r="G798" s="388"/>
      <c r="H798" s="388"/>
      <c r="I798" s="388"/>
      <c r="J798" s="388"/>
      <c r="K798" s="388"/>
      <c r="L798" s="388"/>
    </row>
    <row r="799" spans="3:12" s="100" customFormat="1" x14ac:dyDescent="0.25">
      <c r="C799" s="388"/>
      <c r="E799" s="388"/>
      <c r="F799" s="388"/>
      <c r="G799" s="388"/>
      <c r="H799" s="388"/>
      <c r="I799" s="388"/>
      <c r="J799" s="388"/>
      <c r="K799" s="388"/>
      <c r="L799" s="388"/>
    </row>
    <row r="800" spans="3:12" s="100" customFormat="1" x14ac:dyDescent="0.25">
      <c r="C800" s="388"/>
      <c r="E800" s="388"/>
      <c r="F800" s="388"/>
      <c r="G800" s="388"/>
      <c r="H800" s="388"/>
      <c r="I800" s="388"/>
      <c r="J800" s="388"/>
      <c r="K800" s="388"/>
      <c r="L800" s="388"/>
    </row>
    <row r="801" spans="3:12" s="100" customFormat="1" x14ac:dyDescent="0.25">
      <c r="C801" s="388"/>
      <c r="E801" s="388"/>
      <c r="F801" s="388"/>
      <c r="G801" s="388"/>
      <c r="H801" s="388"/>
      <c r="I801" s="388"/>
      <c r="J801" s="388"/>
      <c r="K801" s="388"/>
      <c r="L801" s="388"/>
    </row>
    <row r="802" spans="3:12" s="100" customFormat="1" x14ac:dyDescent="0.25">
      <c r="C802" s="388"/>
      <c r="E802" s="388"/>
      <c r="F802" s="388"/>
      <c r="G802" s="388"/>
      <c r="H802" s="388"/>
      <c r="I802" s="388"/>
      <c r="J802" s="388"/>
      <c r="K802" s="388"/>
      <c r="L802" s="388"/>
    </row>
    <row r="803" spans="3:12" s="100" customFormat="1" x14ac:dyDescent="0.25">
      <c r="C803" s="388"/>
      <c r="E803" s="388"/>
      <c r="F803" s="388"/>
      <c r="G803" s="388"/>
      <c r="H803" s="388"/>
      <c r="I803" s="388"/>
      <c r="J803" s="388"/>
      <c r="K803" s="388"/>
      <c r="L803" s="388"/>
    </row>
    <row r="804" spans="3:12" s="100" customFormat="1" x14ac:dyDescent="0.25">
      <c r="C804" s="388"/>
      <c r="E804" s="388"/>
      <c r="F804" s="388"/>
      <c r="G804" s="388"/>
      <c r="H804" s="388"/>
      <c r="I804" s="388"/>
      <c r="J804" s="388"/>
      <c r="K804" s="388"/>
      <c r="L804" s="388"/>
    </row>
    <row r="805" spans="3:12" s="100" customFormat="1" x14ac:dyDescent="0.25">
      <c r="C805" s="388"/>
      <c r="E805" s="388"/>
      <c r="F805" s="388"/>
      <c r="G805" s="388"/>
      <c r="H805" s="388"/>
      <c r="I805" s="388"/>
      <c r="J805" s="388"/>
      <c r="K805" s="388"/>
      <c r="L805" s="388"/>
    </row>
    <row r="806" spans="3:12" s="100" customFormat="1" x14ac:dyDescent="0.25">
      <c r="C806" s="388"/>
      <c r="E806" s="388"/>
      <c r="F806" s="388"/>
      <c r="G806" s="388"/>
      <c r="H806" s="388"/>
      <c r="I806" s="388"/>
      <c r="J806" s="388"/>
      <c r="K806" s="388"/>
      <c r="L806" s="388"/>
    </row>
    <row r="807" spans="3:12" s="100" customFormat="1" x14ac:dyDescent="0.25">
      <c r="C807" s="388"/>
      <c r="E807" s="388"/>
      <c r="F807" s="388"/>
      <c r="G807" s="388"/>
      <c r="H807" s="388"/>
      <c r="I807" s="388"/>
      <c r="J807" s="388"/>
      <c r="K807" s="388"/>
      <c r="L807" s="388"/>
    </row>
    <row r="808" spans="3:12" s="100" customFormat="1" x14ac:dyDescent="0.25">
      <c r="C808" s="388"/>
      <c r="E808" s="388"/>
      <c r="F808" s="388"/>
      <c r="G808" s="388"/>
      <c r="H808" s="388"/>
      <c r="I808" s="388"/>
      <c r="J808" s="388"/>
      <c r="K808" s="388"/>
      <c r="L808" s="388"/>
    </row>
    <row r="809" spans="3:12" s="100" customFormat="1" x14ac:dyDescent="0.25">
      <c r="C809" s="388"/>
      <c r="E809" s="388"/>
      <c r="F809" s="388"/>
      <c r="G809" s="388"/>
      <c r="H809" s="388"/>
      <c r="I809" s="388"/>
      <c r="J809" s="388"/>
      <c r="K809" s="388"/>
      <c r="L809" s="388"/>
    </row>
    <row r="810" spans="3:12" s="100" customFormat="1" x14ac:dyDescent="0.25">
      <c r="C810" s="388"/>
      <c r="E810" s="388"/>
      <c r="F810" s="388"/>
      <c r="G810" s="388"/>
      <c r="H810" s="388"/>
      <c r="I810" s="388"/>
      <c r="J810" s="388"/>
      <c r="K810" s="388"/>
      <c r="L810" s="388"/>
    </row>
    <row r="811" spans="3:12" s="100" customFormat="1" x14ac:dyDescent="0.25">
      <c r="C811" s="388"/>
      <c r="E811" s="388"/>
      <c r="F811" s="388"/>
      <c r="G811" s="388"/>
      <c r="H811" s="388"/>
      <c r="I811" s="388"/>
      <c r="J811" s="388"/>
      <c r="K811" s="388"/>
      <c r="L811" s="388"/>
    </row>
    <row r="812" spans="3:12" s="100" customFormat="1" x14ac:dyDescent="0.25">
      <c r="C812" s="388"/>
      <c r="E812" s="388"/>
      <c r="F812" s="388"/>
      <c r="G812" s="388"/>
      <c r="H812" s="388"/>
      <c r="I812" s="388"/>
      <c r="J812" s="388"/>
      <c r="K812" s="388"/>
      <c r="L812" s="388"/>
    </row>
    <row r="813" spans="3:12" s="100" customFormat="1" x14ac:dyDescent="0.25">
      <c r="C813" s="388"/>
      <c r="E813" s="388"/>
      <c r="F813" s="388"/>
      <c r="G813" s="388"/>
      <c r="H813" s="388"/>
      <c r="I813" s="388"/>
      <c r="J813" s="388"/>
      <c r="K813" s="388"/>
      <c r="L813" s="388"/>
    </row>
    <row r="814" spans="3:12" s="100" customFormat="1" x14ac:dyDescent="0.25">
      <c r="C814" s="388"/>
      <c r="E814" s="388"/>
      <c r="F814" s="388"/>
      <c r="G814" s="388"/>
      <c r="H814" s="388"/>
      <c r="I814" s="388"/>
      <c r="J814" s="388"/>
      <c r="K814" s="388"/>
      <c r="L814" s="388"/>
    </row>
    <row r="815" spans="3:12" s="100" customFormat="1" x14ac:dyDescent="0.25">
      <c r="C815" s="388"/>
      <c r="E815" s="388"/>
      <c r="F815" s="388"/>
      <c r="G815" s="388"/>
      <c r="H815" s="388"/>
      <c r="I815" s="388"/>
      <c r="J815" s="388"/>
      <c r="K815" s="388"/>
      <c r="L815" s="388"/>
    </row>
    <row r="816" spans="3:12" s="100" customFormat="1" x14ac:dyDescent="0.25">
      <c r="C816" s="388"/>
      <c r="E816" s="388"/>
      <c r="F816" s="388"/>
      <c r="G816" s="388"/>
      <c r="H816" s="388"/>
      <c r="I816" s="388"/>
      <c r="J816" s="388"/>
      <c r="K816" s="388"/>
      <c r="L816" s="388"/>
    </row>
    <row r="817" spans="3:12" s="100" customFormat="1" x14ac:dyDescent="0.25">
      <c r="C817" s="388"/>
      <c r="E817" s="388"/>
      <c r="F817" s="388"/>
      <c r="G817" s="388"/>
      <c r="H817" s="388"/>
      <c r="I817" s="388"/>
      <c r="J817" s="388"/>
      <c r="K817" s="388"/>
      <c r="L817" s="388"/>
    </row>
    <row r="818" spans="3:12" s="100" customFormat="1" x14ac:dyDescent="0.25">
      <c r="C818" s="388"/>
      <c r="E818" s="388"/>
      <c r="F818" s="388"/>
      <c r="G818" s="388"/>
      <c r="H818" s="388"/>
      <c r="I818" s="388"/>
      <c r="J818" s="388"/>
      <c r="K818" s="388"/>
      <c r="L818" s="388"/>
    </row>
    <row r="819" spans="3:12" s="100" customFormat="1" x14ac:dyDescent="0.25">
      <c r="C819" s="388"/>
      <c r="E819" s="388"/>
      <c r="F819" s="388"/>
      <c r="G819" s="388"/>
      <c r="H819" s="388"/>
      <c r="I819" s="388"/>
      <c r="J819" s="388"/>
      <c r="K819" s="388"/>
      <c r="L819" s="388"/>
    </row>
    <row r="820" spans="3:12" s="100" customFormat="1" x14ac:dyDescent="0.25">
      <c r="C820" s="388"/>
      <c r="E820" s="388"/>
      <c r="F820" s="388"/>
      <c r="G820" s="388"/>
      <c r="H820" s="388"/>
      <c r="I820" s="388"/>
      <c r="J820" s="388"/>
      <c r="K820" s="388"/>
      <c r="L820" s="388"/>
    </row>
    <row r="821" spans="3:12" s="100" customFormat="1" x14ac:dyDescent="0.25">
      <c r="C821" s="388"/>
      <c r="E821" s="388"/>
      <c r="F821" s="388"/>
      <c r="G821" s="388"/>
      <c r="H821" s="388"/>
      <c r="I821" s="388"/>
      <c r="J821" s="388"/>
      <c r="K821" s="388"/>
      <c r="L821" s="388"/>
    </row>
    <row r="822" spans="3:12" s="100" customFormat="1" x14ac:dyDescent="0.25">
      <c r="C822" s="388"/>
      <c r="E822" s="388"/>
      <c r="F822" s="388"/>
      <c r="G822" s="388"/>
      <c r="H822" s="388"/>
      <c r="I822" s="388"/>
      <c r="J822" s="388"/>
      <c r="K822" s="388"/>
      <c r="L822" s="388"/>
    </row>
    <row r="823" spans="3:12" s="100" customFormat="1" x14ac:dyDescent="0.25">
      <c r="C823" s="388"/>
      <c r="E823" s="388"/>
      <c r="F823" s="388"/>
      <c r="G823" s="388"/>
      <c r="H823" s="388"/>
      <c r="I823" s="388"/>
      <c r="J823" s="388"/>
      <c r="K823" s="388"/>
      <c r="L823" s="388"/>
    </row>
    <row r="824" spans="3:12" s="100" customFormat="1" x14ac:dyDescent="0.25">
      <c r="C824" s="388"/>
      <c r="E824" s="388"/>
      <c r="F824" s="388"/>
      <c r="G824" s="388"/>
      <c r="H824" s="388"/>
      <c r="I824" s="388"/>
      <c r="J824" s="388"/>
      <c r="K824" s="388"/>
      <c r="L824" s="388"/>
    </row>
    <row r="825" spans="3:12" s="100" customFormat="1" x14ac:dyDescent="0.25">
      <c r="C825" s="388"/>
      <c r="E825" s="388"/>
      <c r="F825" s="388"/>
      <c r="G825" s="388"/>
      <c r="H825" s="388"/>
      <c r="I825" s="388"/>
      <c r="J825" s="388"/>
      <c r="K825" s="388"/>
      <c r="L825" s="388"/>
    </row>
    <row r="826" spans="3:12" s="100" customFormat="1" x14ac:dyDescent="0.25">
      <c r="C826" s="388"/>
      <c r="E826" s="388"/>
      <c r="F826" s="388"/>
      <c r="G826" s="388"/>
      <c r="H826" s="388"/>
      <c r="I826" s="388"/>
      <c r="J826" s="388"/>
      <c r="K826" s="388"/>
      <c r="L826" s="388"/>
    </row>
    <row r="827" spans="3:12" s="100" customFormat="1" x14ac:dyDescent="0.25">
      <c r="C827" s="388"/>
      <c r="E827" s="388"/>
      <c r="F827" s="388"/>
      <c r="G827" s="388"/>
      <c r="H827" s="388"/>
      <c r="I827" s="388"/>
      <c r="J827" s="388"/>
      <c r="K827" s="388"/>
      <c r="L827" s="388"/>
    </row>
    <row r="828" spans="3:12" s="100" customFormat="1" x14ac:dyDescent="0.25">
      <c r="C828" s="388"/>
      <c r="E828" s="388"/>
      <c r="F828" s="388"/>
      <c r="G828" s="388"/>
      <c r="H828" s="388"/>
      <c r="I828" s="388"/>
      <c r="J828" s="388"/>
      <c r="K828" s="388"/>
      <c r="L828" s="388"/>
    </row>
    <row r="829" spans="3:12" s="100" customFormat="1" x14ac:dyDescent="0.25">
      <c r="C829" s="388"/>
      <c r="E829" s="388"/>
      <c r="F829" s="388"/>
      <c r="G829" s="388"/>
      <c r="H829" s="388"/>
      <c r="I829" s="388"/>
      <c r="J829" s="388"/>
      <c r="K829" s="388"/>
      <c r="L829" s="388"/>
    </row>
    <row r="830" spans="3:12" s="100" customFormat="1" x14ac:dyDescent="0.25">
      <c r="C830" s="388"/>
      <c r="E830" s="388"/>
      <c r="F830" s="388"/>
      <c r="G830" s="388"/>
      <c r="H830" s="388"/>
      <c r="I830" s="388"/>
      <c r="J830" s="388"/>
      <c r="K830" s="388"/>
      <c r="L830" s="388"/>
    </row>
    <row r="831" spans="3:12" s="100" customFormat="1" x14ac:dyDescent="0.25">
      <c r="C831" s="388"/>
      <c r="E831" s="388"/>
      <c r="F831" s="388"/>
      <c r="G831" s="388"/>
      <c r="H831" s="388"/>
      <c r="I831" s="388"/>
      <c r="J831" s="388"/>
      <c r="K831" s="388"/>
      <c r="L831" s="388"/>
    </row>
    <row r="832" spans="3:12" s="100" customFormat="1" x14ac:dyDescent="0.25">
      <c r="C832" s="388"/>
      <c r="E832" s="388"/>
      <c r="F832" s="388"/>
      <c r="G832" s="388"/>
      <c r="H832" s="388"/>
      <c r="I832" s="388"/>
      <c r="J832" s="388"/>
      <c r="K832" s="388"/>
      <c r="L832" s="388"/>
    </row>
    <row r="833" spans="3:12" s="100" customFormat="1" x14ac:dyDescent="0.25">
      <c r="C833" s="388"/>
      <c r="E833" s="388"/>
      <c r="F833" s="388"/>
      <c r="G833" s="388"/>
      <c r="H833" s="388"/>
      <c r="I833" s="388"/>
      <c r="J833" s="388"/>
      <c r="K833" s="388"/>
      <c r="L833" s="388"/>
    </row>
    <row r="834" spans="3:12" s="100" customFormat="1" x14ac:dyDescent="0.25">
      <c r="C834" s="388"/>
      <c r="E834" s="388"/>
      <c r="F834" s="388"/>
      <c r="G834" s="388"/>
      <c r="H834" s="388"/>
      <c r="I834" s="388"/>
      <c r="J834" s="388"/>
      <c r="K834" s="388"/>
      <c r="L834" s="388"/>
    </row>
    <row r="835" spans="3:12" s="100" customFormat="1" x14ac:dyDescent="0.25">
      <c r="C835" s="388"/>
      <c r="E835" s="388"/>
      <c r="F835" s="388"/>
      <c r="G835" s="388"/>
      <c r="H835" s="388"/>
      <c r="I835" s="388"/>
      <c r="J835" s="388"/>
      <c r="K835" s="388"/>
      <c r="L835" s="388"/>
    </row>
    <row r="836" spans="3:12" s="100" customFormat="1" x14ac:dyDescent="0.25">
      <c r="C836" s="388"/>
      <c r="E836" s="388"/>
      <c r="F836" s="388"/>
      <c r="G836" s="388"/>
      <c r="H836" s="388"/>
      <c r="I836" s="388"/>
      <c r="J836" s="388"/>
      <c r="K836" s="388"/>
      <c r="L836" s="388"/>
    </row>
    <row r="837" spans="3:12" s="100" customFormat="1" x14ac:dyDescent="0.25">
      <c r="C837" s="388"/>
      <c r="E837" s="388"/>
      <c r="F837" s="388"/>
      <c r="G837" s="388"/>
      <c r="H837" s="388"/>
      <c r="I837" s="388"/>
      <c r="J837" s="388"/>
      <c r="K837" s="388"/>
      <c r="L837" s="388"/>
    </row>
    <row r="838" spans="3:12" s="100" customFormat="1" x14ac:dyDescent="0.25">
      <c r="C838" s="388"/>
      <c r="E838" s="388"/>
      <c r="F838" s="388"/>
      <c r="G838" s="388"/>
      <c r="H838" s="388"/>
      <c r="I838" s="388"/>
      <c r="J838" s="388"/>
      <c r="K838" s="388"/>
      <c r="L838" s="388"/>
    </row>
    <row r="839" spans="3:12" s="100" customFormat="1" x14ac:dyDescent="0.25">
      <c r="C839" s="388"/>
      <c r="E839" s="388"/>
      <c r="F839" s="388"/>
      <c r="G839" s="388"/>
      <c r="H839" s="388"/>
      <c r="I839" s="388"/>
      <c r="J839" s="388"/>
      <c r="K839" s="388"/>
      <c r="L839" s="388"/>
    </row>
    <row r="840" spans="3:12" s="100" customFormat="1" x14ac:dyDescent="0.25">
      <c r="C840" s="388"/>
      <c r="E840" s="388"/>
      <c r="F840" s="388"/>
      <c r="G840" s="388"/>
      <c r="H840" s="388"/>
      <c r="I840" s="388"/>
      <c r="J840" s="388"/>
      <c r="K840" s="388"/>
      <c r="L840" s="388"/>
    </row>
    <row r="841" spans="3:12" s="100" customFormat="1" x14ac:dyDescent="0.25">
      <c r="C841" s="388"/>
      <c r="E841" s="388"/>
      <c r="F841" s="388"/>
      <c r="G841" s="388"/>
      <c r="H841" s="388"/>
      <c r="I841" s="388"/>
      <c r="J841" s="388"/>
      <c r="K841" s="388"/>
      <c r="L841" s="388"/>
    </row>
    <row r="842" spans="3:12" s="100" customFormat="1" x14ac:dyDescent="0.25">
      <c r="C842" s="388"/>
      <c r="E842" s="388"/>
      <c r="F842" s="388"/>
      <c r="G842" s="388"/>
      <c r="H842" s="388"/>
      <c r="I842" s="388"/>
      <c r="J842" s="388"/>
      <c r="K842" s="388"/>
      <c r="L842" s="388"/>
    </row>
    <row r="843" spans="3:12" s="100" customFormat="1" x14ac:dyDescent="0.25">
      <c r="C843" s="388"/>
      <c r="E843" s="388"/>
      <c r="F843" s="388"/>
      <c r="G843" s="388"/>
      <c r="H843" s="388"/>
      <c r="I843" s="388"/>
      <c r="J843" s="388"/>
      <c r="K843" s="388"/>
      <c r="L843" s="388"/>
    </row>
    <row r="844" spans="3:12" s="100" customFormat="1" x14ac:dyDescent="0.25">
      <c r="C844" s="388"/>
      <c r="E844" s="388"/>
      <c r="F844" s="388"/>
      <c r="G844" s="388"/>
      <c r="H844" s="388"/>
      <c r="I844" s="388"/>
      <c r="J844" s="388"/>
      <c r="K844" s="388"/>
      <c r="L844" s="388"/>
    </row>
    <row r="845" spans="3:12" s="100" customFormat="1" x14ac:dyDescent="0.25">
      <c r="C845" s="388"/>
      <c r="E845" s="388"/>
      <c r="F845" s="388"/>
      <c r="G845" s="388"/>
      <c r="H845" s="388"/>
      <c r="I845" s="388"/>
      <c r="J845" s="388"/>
      <c r="K845" s="388"/>
      <c r="L845" s="388"/>
    </row>
    <row r="846" spans="3:12" s="100" customFormat="1" x14ac:dyDescent="0.25">
      <c r="C846" s="388"/>
      <c r="E846" s="388"/>
      <c r="F846" s="388"/>
      <c r="G846" s="388"/>
      <c r="H846" s="388"/>
      <c r="I846" s="388"/>
      <c r="J846" s="388"/>
      <c r="K846" s="388"/>
      <c r="L846" s="388"/>
    </row>
    <row r="847" spans="3:12" s="100" customFormat="1" x14ac:dyDescent="0.25">
      <c r="C847" s="388"/>
      <c r="E847" s="388"/>
      <c r="F847" s="388"/>
      <c r="G847" s="388"/>
      <c r="H847" s="388"/>
      <c r="I847" s="388"/>
      <c r="J847" s="388"/>
      <c r="K847" s="388"/>
      <c r="L847" s="388"/>
    </row>
    <row r="848" spans="3:12" s="100" customFormat="1" x14ac:dyDescent="0.25">
      <c r="C848" s="388"/>
      <c r="E848" s="388"/>
      <c r="F848" s="388"/>
      <c r="G848" s="388"/>
      <c r="H848" s="388"/>
      <c r="I848" s="388"/>
      <c r="J848" s="388"/>
      <c r="K848" s="388"/>
      <c r="L848" s="388"/>
    </row>
    <row r="849" spans="3:12" s="100" customFormat="1" x14ac:dyDescent="0.25">
      <c r="C849" s="388"/>
      <c r="E849" s="388"/>
      <c r="F849" s="388"/>
      <c r="G849" s="388"/>
      <c r="H849" s="388"/>
      <c r="I849" s="388"/>
      <c r="J849" s="388"/>
      <c r="K849" s="388"/>
      <c r="L849" s="388"/>
    </row>
    <row r="850" spans="3:12" s="100" customFormat="1" x14ac:dyDescent="0.25">
      <c r="C850" s="388"/>
      <c r="E850" s="388"/>
      <c r="F850" s="388"/>
      <c r="G850" s="388"/>
      <c r="H850" s="388"/>
      <c r="I850" s="388"/>
      <c r="J850" s="388"/>
      <c r="K850" s="388"/>
      <c r="L850" s="388"/>
    </row>
    <row r="851" spans="3:12" s="100" customFormat="1" x14ac:dyDescent="0.25">
      <c r="C851" s="388"/>
      <c r="E851" s="388"/>
      <c r="F851" s="388"/>
      <c r="G851" s="388"/>
      <c r="H851" s="388"/>
      <c r="I851" s="388"/>
      <c r="J851" s="388"/>
      <c r="K851" s="388"/>
      <c r="L851" s="388"/>
    </row>
    <row r="852" spans="3:12" s="100" customFormat="1" x14ac:dyDescent="0.25">
      <c r="C852" s="388"/>
      <c r="E852" s="388"/>
      <c r="F852" s="388"/>
      <c r="G852" s="388"/>
      <c r="H852" s="388"/>
      <c r="I852" s="388"/>
      <c r="J852" s="388"/>
      <c r="K852" s="388"/>
      <c r="L852" s="388"/>
    </row>
    <row r="853" spans="3:12" s="100" customFormat="1" x14ac:dyDescent="0.25">
      <c r="C853" s="388"/>
      <c r="E853" s="388"/>
      <c r="F853" s="388"/>
      <c r="G853" s="388"/>
      <c r="H853" s="388"/>
      <c r="I853" s="388"/>
      <c r="J853" s="388"/>
      <c r="K853" s="388"/>
      <c r="L853" s="388"/>
    </row>
    <row r="854" spans="3:12" s="100" customFormat="1" x14ac:dyDescent="0.25">
      <c r="C854" s="388"/>
      <c r="E854" s="388"/>
      <c r="F854" s="388"/>
      <c r="G854" s="388"/>
      <c r="H854" s="388"/>
      <c r="I854" s="388"/>
      <c r="J854" s="388"/>
      <c r="K854" s="388"/>
      <c r="L854" s="388"/>
    </row>
    <row r="855" spans="3:12" s="100" customFormat="1" x14ac:dyDescent="0.25">
      <c r="C855" s="388"/>
      <c r="E855" s="388"/>
      <c r="F855" s="388"/>
      <c r="G855" s="388"/>
      <c r="H855" s="388"/>
      <c r="I855" s="388"/>
      <c r="J855" s="388"/>
      <c r="K855" s="388"/>
      <c r="L855" s="388"/>
    </row>
    <row r="856" spans="3:12" s="100" customFormat="1" x14ac:dyDescent="0.25">
      <c r="C856" s="388"/>
      <c r="E856" s="388"/>
      <c r="F856" s="388"/>
      <c r="G856" s="388"/>
      <c r="H856" s="388"/>
      <c r="I856" s="388"/>
      <c r="J856" s="388"/>
      <c r="K856" s="388"/>
      <c r="L856" s="388"/>
    </row>
    <row r="857" spans="3:12" s="100" customFormat="1" x14ac:dyDescent="0.25">
      <c r="C857" s="388"/>
      <c r="E857" s="388"/>
      <c r="F857" s="388"/>
      <c r="G857" s="388"/>
      <c r="H857" s="388"/>
      <c r="I857" s="388"/>
      <c r="J857" s="388"/>
      <c r="K857" s="388"/>
      <c r="L857" s="388"/>
    </row>
    <row r="858" spans="3:12" s="100" customFormat="1" x14ac:dyDescent="0.25">
      <c r="C858" s="388"/>
      <c r="E858" s="388"/>
      <c r="F858" s="388"/>
      <c r="G858" s="388"/>
      <c r="H858" s="388"/>
      <c r="I858" s="388"/>
      <c r="J858" s="388"/>
      <c r="K858" s="388"/>
      <c r="L858" s="388"/>
    </row>
    <row r="859" spans="3:12" s="100" customFormat="1" x14ac:dyDescent="0.25">
      <c r="C859" s="388"/>
      <c r="E859" s="388"/>
      <c r="F859" s="388"/>
      <c r="G859" s="388"/>
      <c r="H859" s="388"/>
      <c r="I859" s="388"/>
      <c r="J859" s="388"/>
      <c r="K859" s="388"/>
      <c r="L859" s="388"/>
    </row>
    <row r="860" spans="3:12" s="100" customFormat="1" x14ac:dyDescent="0.25">
      <c r="C860" s="388"/>
      <c r="E860" s="388"/>
      <c r="F860" s="388"/>
      <c r="G860" s="388"/>
      <c r="H860" s="388"/>
      <c r="I860" s="388"/>
      <c r="J860" s="388"/>
      <c r="K860" s="388"/>
      <c r="L860" s="388"/>
    </row>
    <row r="861" spans="3:12" s="100" customFormat="1" x14ac:dyDescent="0.25">
      <c r="C861" s="388"/>
      <c r="E861" s="388"/>
      <c r="F861" s="388"/>
      <c r="G861" s="388"/>
      <c r="H861" s="388"/>
      <c r="I861" s="388"/>
      <c r="J861" s="388"/>
      <c r="K861" s="388"/>
      <c r="L861" s="388"/>
    </row>
    <row r="862" spans="3:12" s="100" customFormat="1" x14ac:dyDescent="0.25">
      <c r="C862" s="388"/>
      <c r="E862" s="388"/>
      <c r="F862" s="388"/>
      <c r="G862" s="388"/>
      <c r="H862" s="388"/>
      <c r="I862" s="388"/>
      <c r="J862" s="388"/>
      <c r="K862" s="388"/>
      <c r="L862" s="388"/>
    </row>
    <row r="863" spans="3:12" s="100" customFormat="1" x14ac:dyDescent="0.25">
      <c r="C863" s="388"/>
      <c r="E863" s="388"/>
      <c r="F863" s="388"/>
      <c r="G863" s="388"/>
      <c r="H863" s="388"/>
      <c r="I863" s="388"/>
      <c r="J863" s="388"/>
      <c r="K863" s="388"/>
      <c r="L863" s="388"/>
    </row>
    <row r="864" spans="3:12" s="100" customFormat="1" x14ac:dyDescent="0.25">
      <c r="C864" s="388"/>
      <c r="E864" s="388"/>
      <c r="F864" s="388"/>
      <c r="G864" s="388"/>
      <c r="H864" s="388"/>
      <c r="I864" s="388"/>
      <c r="J864" s="388"/>
      <c r="K864" s="388"/>
      <c r="L864" s="388"/>
    </row>
    <row r="865" spans="3:12" s="100" customFormat="1" x14ac:dyDescent="0.25">
      <c r="C865" s="388"/>
      <c r="E865" s="388"/>
      <c r="F865" s="388"/>
      <c r="G865" s="388"/>
      <c r="H865" s="388"/>
      <c r="I865" s="388"/>
      <c r="J865" s="388"/>
      <c r="K865" s="388"/>
      <c r="L865" s="388"/>
    </row>
    <row r="866" spans="3:12" s="100" customFormat="1" x14ac:dyDescent="0.25">
      <c r="C866" s="388"/>
      <c r="E866" s="388"/>
      <c r="F866" s="388"/>
      <c r="G866" s="388"/>
      <c r="H866" s="388"/>
      <c r="I866" s="388"/>
      <c r="J866" s="388"/>
      <c r="K866" s="388"/>
      <c r="L866" s="388"/>
    </row>
    <row r="867" spans="3:12" s="100" customFormat="1" x14ac:dyDescent="0.25">
      <c r="C867" s="388"/>
      <c r="E867" s="388"/>
      <c r="F867" s="388"/>
      <c r="G867" s="388"/>
      <c r="H867" s="388"/>
      <c r="I867" s="388"/>
      <c r="J867" s="388"/>
      <c r="K867" s="388"/>
      <c r="L867" s="388"/>
    </row>
    <row r="868" spans="3:12" s="100" customFormat="1" x14ac:dyDescent="0.25">
      <c r="C868" s="388"/>
      <c r="E868" s="388"/>
      <c r="F868" s="388"/>
      <c r="G868" s="388"/>
      <c r="H868" s="388"/>
      <c r="I868" s="388"/>
      <c r="J868" s="388"/>
      <c r="K868" s="388"/>
      <c r="L868" s="388"/>
    </row>
    <row r="869" spans="3:12" s="100" customFormat="1" x14ac:dyDescent="0.25">
      <c r="C869" s="388"/>
      <c r="E869" s="388"/>
      <c r="F869" s="388"/>
      <c r="G869" s="388"/>
      <c r="H869" s="388"/>
      <c r="I869" s="388"/>
      <c r="J869" s="388"/>
      <c r="K869" s="388"/>
      <c r="L869" s="388"/>
    </row>
    <row r="870" spans="3:12" s="100" customFormat="1" x14ac:dyDescent="0.25">
      <c r="C870" s="388"/>
      <c r="E870" s="388"/>
      <c r="F870" s="388"/>
      <c r="G870" s="388"/>
      <c r="H870" s="388"/>
      <c r="I870" s="388"/>
      <c r="J870" s="388"/>
      <c r="K870" s="388"/>
      <c r="L870" s="388"/>
    </row>
    <row r="871" spans="3:12" s="100" customFormat="1" x14ac:dyDescent="0.25">
      <c r="C871" s="388"/>
      <c r="E871" s="388"/>
      <c r="F871" s="388"/>
      <c r="G871" s="388"/>
      <c r="H871" s="388"/>
      <c r="I871" s="388"/>
      <c r="J871" s="388"/>
      <c r="K871" s="388"/>
      <c r="L871" s="388"/>
    </row>
    <row r="872" spans="3:12" s="100" customFormat="1" x14ac:dyDescent="0.25">
      <c r="C872" s="388"/>
      <c r="E872" s="388"/>
      <c r="F872" s="388"/>
      <c r="G872" s="388"/>
      <c r="H872" s="388"/>
      <c r="I872" s="388"/>
      <c r="J872" s="388"/>
      <c r="K872" s="388"/>
      <c r="L872" s="388"/>
    </row>
    <row r="873" spans="3:12" s="100" customFormat="1" x14ac:dyDescent="0.25">
      <c r="C873" s="388"/>
      <c r="E873" s="388"/>
      <c r="F873" s="388"/>
      <c r="G873" s="388"/>
      <c r="H873" s="388"/>
      <c r="I873" s="388"/>
      <c r="J873" s="388"/>
      <c r="K873" s="388"/>
      <c r="L873" s="388"/>
    </row>
    <row r="874" spans="3:12" s="100" customFormat="1" x14ac:dyDescent="0.25">
      <c r="C874" s="388"/>
      <c r="E874" s="388"/>
      <c r="F874" s="388"/>
      <c r="G874" s="388"/>
      <c r="H874" s="388"/>
      <c r="I874" s="388"/>
      <c r="J874" s="388"/>
      <c r="K874" s="388"/>
      <c r="L874" s="388"/>
    </row>
    <row r="875" spans="3:12" s="100" customFormat="1" x14ac:dyDescent="0.25">
      <c r="C875" s="388"/>
      <c r="E875" s="388"/>
      <c r="F875" s="388"/>
      <c r="G875" s="388"/>
      <c r="H875" s="388"/>
      <c r="I875" s="388"/>
      <c r="J875" s="388"/>
      <c r="K875" s="388"/>
      <c r="L875" s="388"/>
    </row>
    <row r="876" spans="3:12" s="100" customFormat="1" x14ac:dyDescent="0.25">
      <c r="C876" s="388"/>
      <c r="E876" s="388"/>
      <c r="F876" s="388"/>
      <c r="G876" s="388"/>
      <c r="H876" s="388"/>
      <c r="I876" s="388"/>
      <c r="J876" s="388"/>
      <c r="K876" s="388"/>
      <c r="L876" s="388"/>
    </row>
    <row r="877" spans="3:12" s="100" customFormat="1" x14ac:dyDescent="0.25">
      <c r="C877" s="388"/>
      <c r="E877" s="388"/>
      <c r="F877" s="388"/>
      <c r="G877" s="388"/>
      <c r="H877" s="388"/>
      <c r="I877" s="388"/>
      <c r="J877" s="388"/>
      <c r="K877" s="388"/>
      <c r="L877" s="388"/>
    </row>
    <row r="878" spans="3:12" s="100" customFormat="1" x14ac:dyDescent="0.25">
      <c r="C878" s="388"/>
      <c r="E878" s="388"/>
      <c r="F878" s="388"/>
      <c r="G878" s="388"/>
      <c r="H878" s="388"/>
      <c r="I878" s="388"/>
      <c r="J878" s="388"/>
      <c r="K878" s="388"/>
      <c r="L878" s="388"/>
    </row>
    <row r="879" spans="3:12" s="100" customFormat="1" x14ac:dyDescent="0.25">
      <c r="C879" s="388"/>
      <c r="E879" s="388"/>
      <c r="F879" s="388"/>
      <c r="G879" s="388"/>
      <c r="H879" s="388"/>
      <c r="I879" s="388"/>
      <c r="J879" s="388"/>
      <c r="K879" s="388"/>
      <c r="L879" s="388"/>
    </row>
    <row r="880" spans="3:12" s="100" customFormat="1" x14ac:dyDescent="0.25">
      <c r="C880" s="388"/>
      <c r="E880" s="388"/>
      <c r="F880" s="388"/>
      <c r="G880" s="388"/>
      <c r="H880" s="388"/>
      <c r="I880" s="388"/>
      <c r="J880" s="388"/>
      <c r="K880" s="388"/>
      <c r="L880" s="388"/>
    </row>
    <row r="881" spans="3:12" s="100" customFormat="1" x14ac:dyDescent="0.25">
      <c r="C881" s="388"/>
      <c r="E881" s="388"/>
      <c r="F881" s="388"/>
      <c r="G881" s="388"/>
      <c r="H881" s="388"/>
      <c r="I881" s="388"/>
      <c r="J881" s="388"/>
      <c r="K881" s="388"/>
      <c r="L881" s="388"/>
    </row>
    <row r="882" spans="3:12" s="100" customFormat="1" x14ac:dyDescent="0.25">
      <c r="C882" s="388"/>
      <c r="E882" s="388"/>
      <c r="F882" s="388"/>
      <c r="G882" s="388"/>
      <c r="H882" s="388"/>
      <c r="I882" s="388"/>
      <c r="J882" s="388"/>
      <c r="K882" s="388"/>
      <c r="L882" s="388"/>
    </row>
    <row r="883" spans="3:12" s="100" customFormat="1" x14ac:dyDescent="0.25">
      <c r="C883" s="388"/>
      <c r="E883" s="388"/>
      <c r="F883" s="388"/>
      <c r="G883" s="388"/>
      <c r="H883" s="388"/>
      <c r="I883" s="388"/>
      <c r="J883" s="388"/>
      <c r="K883" s="388"/>
      <c r="L883" s="388"/>
    </row>
    <row r="884" spans="3:12" s="100" customFormat="1" x14ac:dyDescent="0.25">
      <c r="C884" s="388"/>
      <c r="E884" s="388"/>
      <c r="F884" s="388"/>
      <c r="G884" s="388"/>
      <c r="H884" s="388"/>
      <c r="I884" s="388"/>
      <c r="J884" s="388"/>
      <c r="K884" s="388"/>
      <c r="L884" s="388"/>
    </row>
    <row r="885" spans="3:12" s="100" customFormat="1" x14ac:dyDescent="0.25">
      <c r="C885" s="388"/>
      <c r="E885" s="388"/>
      <c r="F885" s="388"/>
      <c r="G885" s="388"/>
      <c r="H885" s="388"/>
      <c r="I885" s="388"/>
      <c r="J885" s="388"/>
      <c r="K885" s="388"/>
      <c r="L885" s="388"/>
    </row>
    <row r="886" spans="3:12" s="100" customFormat="1" x14ac:dyDescent="0.25">
      <c r="C886" s="388"/>
      <c r="E886" s="388"/>
      <c r="F886" s="388"/>
      <c r="G886" s="388"/>
      <c r="H886" s="388"/>
      <c r="I886" s="388"/>
      <c r="J886" s="388"/>
      <c r="K886" s="388"/>
      <c r="L886" s="388"/>
    </row>
    <row r="887" spans="3:12" s="100" customFormat="1" x14ac:dyDescent="0.25">
      <c r="C887" s="388"/>
      <c r="E887" s="388"/>
      <c r="F887" s="388"/>
      <c r="G887" s="388"/>
      <c r="H887" s="388"/>
      <c r="I887" s="388"/>
      <c r="J887" s="388"/>
      <c r="K887" s="388"/>
      <c r="L887" s="388"/>
    </row>
    <row r="888" spans="3:12" s="100" customFormat="1" x14ac:dyDescent="0.25">
      <c r="C888" s="388"/>
      <c r="E888" s="388"/>
      <c r="F888" s="388"/>
      <c r="G888" s="388"/>
      <c r="H888" s="388"/>
      <c r="I888" s="388"/>
      <c r="J888" s="388"/>
      <c r="K888" s="388"/>
      <c r="L888" s="388"/>
    </row>
    <row r="889" spans="3:12" s="100" customFormat="1" x14ac:dyDescent="0.25">
      <c r="C889" s="388"/>
      <c r="E889" s="388"/>
      <c r="F889" s="388"/>
      <c r="G889" s="388"/>
      <c r="H889" s="388"/>
      <c r="I889" s="388"/>
      <c r="J889" s="388"/>
      <c r="K889" s="388"/>
      <c r="L889" s="388"/>
    </row>
    <row r="890" spans="3:12" s="100" customFormat="1" x14ac:dyDescent="0.25">
      <c r="C890" s="388"/>
      <c r="E890" s="388"/>
      <c r="F890" s="388"/>
      <c r="G890" s="388"/>
      <c r="H890" s="388"/>
      <c r="I890" s="388"/>
      <c r="J890" s="388"/>
      <c r="K890" s="388"/>
      <c r="L890" s="388"/>
    </row>
    <row r="891" spans="3:12" s="100" customFormat="1" x14ac:dyDescent="0.25">
      <c r="C891" s="388"/>
      <c r="E891" s="388"/>
      <c r="F891" s="388"/>
      <c r="G891" s="388"/>
      <c r="H891" s="388"/>
      <c r="I891" s="388"/>
      <c r="J891" s="388"/>
      <c r="K891" s="388"/>
      <c r="L891" s="388"/>
    </row>
    <row r="892" spans="3:12" s="100" customFormat="1" x14ac:dyDescent="0.25">
      <c r="C892" s="388"/>
      <c r="E892" s="388"/>
      <c r="F892" s="388"/>
      <c r="G892" s="388"/>
      <c r="H892" s="388"/>
      <c r="I892" s="388"/>
      <c r="J892" s="388"/>
      <c r="K892" s="388"/>
      <c r="L892" s="388"/>
    </row>
    <row r="893" spans="3:12" s="100" customFormat="1" x14ac:dyDescent="0.25">
      <c r="C893" s="388"/>
      <c r="E893" s="388"/>
      <c r="F893" s="388"/>
      <c r="G893" s="388"/>
      <c r="H893" s="388"/>
      <c r="I893" s="388"/>
      <c r="J893" s="388"/>
      <c r="K893" s="388"/>
      <c r="L893" s="388"/>
    </row>
    <row r="894" spans="3:12" s="100" customFormat="1" x14ac:dyDescent="0.25">
      <c r="C894" s="388"/>
      <c r="E894" s="388"/>
      <c r="F894" s="388"/>
      <c r="G894" s="388"/>
      <c r="H894" s="388"/>
      <c r="I894" s="388"/>
      <c r="J894" s="388"/>
      <c r="K894" s="388"/>
      <c r="L894" s="388"/>
    </row>
    <row r="895" spans="3:12" s="100" customFormat="1" x14ac:dyDescent="0.25">
      <c r="C895" s="388"/>
      <c r="E895" s="388"/>
      <c r="F895" s="388"/>
      <c r="G895" s="388"/>
      <c r="H895" s="388"/>
      <c r="I895" s="388"/>
      <c r="J895" s="388"/>
      <c r="K895" s="388"/>
      <c r="L895" s="388"/>
    </row>
    <row r="896" spans="3:12" s="100" customFormat="1" x14ac:dyDescent="0.25">
      <c r="C896" s="388"/>
      <c r="E896" s="388"/>
      <c r="F896" s="388"/>
      <c r="G896" s="388"/>
      <c r="H896" s="388"/>
      <c r="I896" s="388"/>
      <c r="J896" s="388"/>
      <c r="K896" s="388"/>
      <c r="L896" s="388"/>
    </row>
    <row r="897" spans="3:12" s="100" customFormat="1" x14ac:dyDescent="0.25">
      <c r="C897" s="388"/>
      <c r="E897" s="388"/>
      <c r="F897" s="388"/>
      <c r="G897" s="388"/>
      <c r="H897" s="388"/>
      <c r="I897" s="388"/>
      <c r="J897" s="388"/>
      <c r="K897" s="388"/>
      <c r="L897" s="388"/>
    </row>
    <row r="898" spans="3:12" s="100" customFormat="1" x14ac:dyDescent="0.25">
      <c r="C898" s="388"/>
      <c r="E898" s="388"/>
      <c r="F898" s="388"/>
      <c r="G898" s="388"/>
      <c r="H898" s="388"/>
      <c r="I898" s="388"/>
      <c r="J898" s="388"/>
      <c r="K898" s="388"/>
      <c r="L898" s="388"/>
    </row>
    <row r="899" spans="3:12" s="100" customFormat="1" x14ac:dyDescent="0.25">
      <c r="C899" s="388"/>
      <c r="E899" s="388"/>
      <c r="F899" s="388"/>
      <c r="G899" s="388"/>
      <c r="H899" s="388"/>
      <c r="I899" s="388"/>
      <c r="J899" s="388"/>
      <c r="K899" s="388"/>
      <c r="L899" s="388"/>
    </row>
    <row r="900" spans="3:12" s="100" customFormat="1" x14ac:dyDescent="0.25">
      <c r="C900" s="388"/>
      <c r="E900" s="388"/>
      <c r="F900" s="388"/>
      <c r="G900" s="388"/>
      <c r="H900" s="388"/>
      <c r="I900" s="388"/>
      <c r="J900" s="388"/>
      <c r="K900" s="388"/>
      <c r="L900" s="388"/>
    </row>
    <row r="901" spans="3:12" s="100" customFormat="1" x14ac:dyDescent="0.25">
      <c r="C901" s="388"/>
      <c r="E901" s="388"/>
      <c r="F901" s="388"/>
      <c r="G901" s="388"/>
      <c r="H901" s="388"/>
      <c r="I901" s="388"/>
      <c r="J901" s="388"/>
      <c r="K901" s="388"/>
      <c r="L901" s="388"/>
    </row>
    <row r="902" spans="3:12" s="100" customFormat="1" x14ac:dyDescent="0.25">
      <c r="C902" s="388"/>
      <c r="E902" s="388"/>
      <c r="F902" s="388"/>
      <c r="G902" s="388"/>
      <c r="H902" s="388"/>
      <c r="I902" s="388"/>
      <c r="J902" s="388"/>
      <c r="K902" s="388"/>
      <c r="L902" s="388"/>
    </row>
    <row r="903" spans="3:12" s="100" customFormat="1" x14ac:dyDescent="0.25">
      <c r="C903" s="388"/>
      <c r="E903" s="388"/>
      <c r="F903" s="388"/>
      <c r="G903" s="388"/>
      <c r="H903" s="388"/>
      <c r="I903" s="388"/>
      <c r="J903" s="388"/>
      <c r="K903" s="388"/>
      <c r="L903" s="388"/>
    </row>
    <row r="904" spans="3:12" s="100" customFormat="1" x14ac:dyDescent="0.25">
      <c r="C904" s="388"/>
      <c r="E904" s="388"/>
      <c r="F904" s="388"/>
      <c r="G904" s="388"/>
      <c r="H904" s="388"/>
      <c r="I904" s="388"/>
      <c r="J904" s="388"/>
      <c r="K904" s="388"/>
      <c r="L904" s="388"/>
    </row>
    <row r="905" spans="3:12" s="100" customFormat="1" x14ac:dyDescent="0.25">
      <c r="C905" s="388"/>
      <c r="E905" s="388"/>
      <c r="F905" s="388"/>
      <c r="G905" s="388"/>
      <c r="H905" s="388"/>
      <c r="I905" s="388"/>
      <c r="J905" s="388"/>
      <c r="K905" s="388"/>
      <c r="L905" s="388"/>
    </row>
    <row r="906" spans="3:12" s="100" customFormat="1" x14ac:dyDescent="0.25">
      <c r="C906" s="388"/>
      <c r="E906" s="388"/>
      <c r="F906" s="388"/>
      <c r="G906" s="388"/>
      <c r="H906" s="388"/>
      <c r="I906" s="388"/>
      <c r="J906" s="388"/>
      <c r="K906" s="388"/>
      <c r="L906" s="388"/>
    </row>
    <row r="907" spans="3:12" s="100" customFormat="1" x14ac:dyDescent="0.25">
      <c r="C907" s="388"/>
      <c r="E907" s="388"/>
      <c r="F907" s="388"/>
      <c r="G907" s="388"/>
      <c r="H907" s="388"/>
      <c r="I907" s="388"/>
      <c r="J907" s="388"/>
      <c r="K907" s="388"/>
      <c r="L907" s="388"/>
    </row>
    <row r="908" spans="3:12" s="100" customFormat="1" x14ac:dyDescent="0.25">
      <c r="C908" s="388"/>
      <c r="E908" s="388"/>
      <c r="F908" s="388"/>
      <c r="G908" s="388"/>
      <c r="H908" s="388"/>
      <c r="I908" s="388"/>
      <c r="J908" s="388"/>
      <c r="K908" s="388"/>
      <c r="L908" s="388"/>
    </row>
    <row r="909" spans="3:12" s="100" customFormat="1" x14ac:dyDescent="0.25">
      <c r="C909" s="388"/>
      <c r="E909" s="388"/>
      <c r="F909" s="388"/>
      <c r="G909" s="388"/>
      <c r="H909" s="388"/>
      <c r="I909" s="388"/>
      <c r="J909" s="388"/>
      <c r="K909" s="388"/>
      <c r="L909" s="388"/>
    </row>
    <row r="910" spans="3:12" s="100" customFormat="1" x14ac:dyDescent="0.25">
      <c r="C910" s="388"/>
      <c r="E910" s="388"/>
      <c r="F910" s="388"/>
      <c r="G910" s="388"/>
      <c r="H910" s="388"/>
      <c r="I910" s="388"/>
      <c r="J910" s="388"/>
      <c r="K910" s="388"/>
      <c r="L910" s="388"/>
    </row>
    <row r="911" spans="3:12" s="100" customFormat="1" x14ac:dyDescent="0.25">
      <c r="C911" s="388"/>
      <c r="E911" s="388"/>
      <c r="F911" s="388"/>
      <c r="G911" s="388"/>
      <c r="H911" s="388"/>
      <c r="I911" s="388"/>
      <c r="J911" s="388"/>
      <c r="K911" s="388"/>
      <c r="L911" s="388"/>
    </row>
    <row r="912" spans="3:12" s="100" customFormat="1" x14ac:dyDescent="0.25">
      <c r="C912" s="388"/>
      <c r="E912" s="388"/>
      <c r="F912" s="388"/>
      <c r="G912" s="388"/>
      <c r="H912" s="388"/>
      <c r="I912" s="388"/>
      <c r="J912" s="388"/>
      <c r="K912" s="388"/>
      <c r="L912" s="388"/>
    </row>
    <row r="913" spans="3:12" s="100" customFormat="1" x14ac:dyDescent="0.25">
      <c r="C913" s="388"/>
      <c r="E913" s="388"/>
      <c r="F913" s="388"/>
      <c r="G913" s="388"/>
      <c r="H913" s="388"/>
      <c r="I913" s="388"/>
      <c r="J913" s="388"/>
      <c r="K913" s="388"/>
      <c r="L913" s="388"/>
    </row>
    <row r="914" spans="3:12" s="100" customFormat="1" x14ac:dyDescent="0.25">
      <c r="C914" s="388"/>
      <c r="E914" s="388"/>
      <c r="F914" s="388"/>
      <c r="G914" s="388"/>
      <c r="H914" s="388"/>
      <c r="I914" s="388"/>
      <c r="J914" s="388"/>
      <c r="K914" s="388"/>
      <c r="L914" s="388"/>
    </row>
    <row r="915" spans="3:12" s="100" customFormat="1" x14ac:dyDescent="0.25">
      <c r="C915" s="388"/>
      <c r="E915" s="388"/>
      <c r="F915" s="388"/>
      <c r="G915" s="388"/>
      <c r="H915" s="388"/>
      <c r="I915" s="388"/>
      <c r="J915" s="388"/>
      <c r="K915" s="388"/>
      <c r="L915" s="388"/>
    </row>
    <row r="916" spans="3:12" s="100" customFormat="1" x14ac:dyDescent="0.25">
      <c r="C916" s="388"/>
      <c r="E916" s="388"/>
      <c r="F916" s="388"/>
      <c r="G916" s="388"/>
      <c r="H916" s="388"/>
      <c r="I916" s="388"/>
      <c r="J916" s="388"/>
      <c r="K916" s="388"/>
      <c r="L916" s="388"/>
    </row>
    <row r="917" spans="3:12" s="100" customFormat="1" x14ac:dyDescent="0.25">
      <c r="C917" s="388"/>
      <c r="E917" s="388"/>
      <c r="F917" s="388"/>
      <c r="G917" s="388"/>
      <c r="H917" s="388"/>
      <c r="I917" s="388"/>
      <c r="J917" s="388"/>
      <c r="K917" s="388"/>
      <c r="L917" s="388"/>
    </row>
    <row r="918" spans="3:12" s="100" customFormat="1" x14ac:dyDescent="0.25">
      <c r="C918" s="388"/>
      <c r="E918" s="388"/>
      <c r="F918" s="388"/>
      <c r="G918" s="388"/>
      <c r="H918" s="388"/>
      <c r="I918" s="388"/>
      <c r="J918" s="388"/>
      <c r="K918" s="388"/>
      <c r="L918" s="388"/>
    </row>
    <row r="919" spans="3:12" s="100" customFormat="1" x14ac:dyDescent="0.25">
      <c r="C919" s="388"/>
      <c r="E919" s="388"/>
      <c r="F919" s="388"/>
      <c r="G919" s="388"/>
      <c r="H919" s="388"/>
      <c r="I919" s="388"/>
      <c r="J919" s="388"/>
      <c r="K919" s="388"/>
      <c r="L919" s="388"/>
    </row>
    <row r="920" spans="3:12" s="100" customFormat="1" x14ac:dyDescent="0.25">
      <c r="C920" s="388"/>
      <c r="E920" s="388"/>
      <c r="F920" s="388"/>
      <c r="G920" s="388"/>
      <c r="H920" s="388"/>
      <c r="I920" s="388"/>
      <c r="J920" s="388"/>
      <c r="K920" s="388"/>
      <c r="L920" s="388"/>
    </row>
    <row r="921" spans="3:12" s="100" customFormat="1" x14ac:dyDescent="0.25">
      <c r="C921" s="388"/>
      <c r="E921" s="388"/>
      <c r="F921" s="388"/>
      <c r="G921" s="388"/>
      <c r="H921" s="388"/>
      <c r="I921" s="388"/>
      <c r="J921" s="388"/>
      <c r="K921" s="388"/>
      <c r="L921" s="388"/>
    </row>
    <row r="922" spans="3:12" s="100" customFormat="1" x14ac:dyDescent="0.25">
      <c r="C922" s="388"/>
      <c r="E922" s="388"/>
      <c r="F922" s="388"/>
      <c r="G922" s="388"/>
      <c r="H922" s="388"/>
      <c r="I922" s="388"/>
      <c r="J922" s="388"/>
      <c r="K922" s="388"/>
      <c r="L922" s="388"/>
    </row>
    <row r="923" spans="3:12" s="100" customFormat="1" x14ac:dyDescent="0.25">
      <c r="C923" s="388"/>
      <c r="E923" s="388"/>
      <c r="F923" s="388"/>
      <c r="G923" s="388"/>
      <c r="H923" s="388"/>
      <c r="I923" s="388"/>
      <c r="J923" s="388"/>
      <c r="K923" s="388"/>
      <c r="L923" s="388"/>
    </row>
    <row r="924" spans="3:12" s="100" customFormat="1" x14ac:dyDescent="0.25">
      <c r="C924" s="388"/>
      <c r="E924" s="388"/>
      <c r="F924" s="388"/>
      <c r="G924" s="388"/>
      <c r="H924" s="388"/>
      <c r="I924" s="388"/>
      <c r="J924" s="388"/>
      <c r="K924" s="388"/>
      <c r="L924" s="388"/>
    </row>
    <row r="925" spans="3:12" s="100" customFormat="1" x14ac:dyDescent="0.25">
      <c r="C925" s="388"/>
      <c r="E925" s="388"/>
      <c r="F925" s="388"/>
      <c r="G925" s="388"/>
      <c r="H925" s="388"/>
      <c r="I925" s="388"/>
      <c r="J925" s="388"/>
      <c r="K925" s="388"/>
      <c r="L925" s="388"/>
    </row>
    <row r="926" spans="3:12" s="100" customFormat="1" x14ac:dyDescent="0.25">
      <c r="C926" s="388"/>
      <c r="E926" s="388"/>
      <c r="F926" s="388"/>
      <c r="G926" s="388"/>
      <c r="H926" s="388"/>
      <c r="I926" s="388"/>
      <c r="J926" s="388"/>
      <c r="K926" s="388"/>
      <c r="L926" s="388"/>
    </row>
    <row r="927" spans="3:12" s="100" customFormat="1" x14ac:dyDescent="0.25">
      <c r="C927" s="388"/>
      <c r="E927" s="388"/>
      <c r="F927" s="388"/>
      <c r="G927" s="388"/>
      <c r="H927" s="388"/>
      <c r="I927" s="388"/>
      <c r="J927" s="388"/>
      <c r="K927" s="388"/>
      <c r="L927" s="388"/>
    </row>
    <row r="928" spans="3:12" s="100" customFormat="1" x14ac:dyDescent="0.25">
      <c r="C928" s="388"/>
      <c r="E928" s="388"/>
      <c r="F928" s="388"/>
      <c r="G928" s="388"/>
      <c r="H928" s="388"/>
      <c r="I928" s="388"/>
      <c r="J928" s="388"/>
      <c r="K928" s="388"/>
      <c r="L928" s="388"/>
    </row>
    <row r="929" spans="3:12" s="100" customFormat="1" x14ac:dyDescent="0.25">
      <c r="C929" s="388"/>
      <c r="E929" s="388"/>
      <c r="F929" s="388"/>
      <c r="G929" s="388"/>
      <c r="H929" s="388"/>
      <c r="I929" s="388"/>
      <c r="J929" s="388"/>
      <c r="K929" s="388"/>
      <c r="L929" s="388"/>
    </row>
    <row r="930" spans="3:12" s="100" customFormat="1" x14ac:dyDescent="0.25">
      <c r="C930" s="388"/>
      <c r="E930" s="388"/>
      <c r="F930" s="388"/>
      <c r="G930" s="388"/>
      <c r="H930" s="388"/>
      <c r="I930" s="388"/>
      <c r="J930" s="388"/>
      <c r="K930" s="388"/>
      <c r="L930" s="388"/>
    </row>
    <row r="931" spans="3:12" s="100" customFormat="1" x14ac:dyDescent="0.25">
      <c r="C931" s="388"/>
      <c r="E931" s="388"/>
      <c r="F931" s="388"/>
      <c r="G931" s="388"/>
      <c r="H931" s="388"/>
      <c r="I931" s="388"/>
      <c r="J931" s="388"/>
      <c r="K931" s="388"/>
      <c r="L931" s="388"/>
    </row>
    <row r="932" spans="3:12" s="100" customFormat="1" x14ac:dyDescent="0.25">
      <c r="C932" s="388"/>
      <c r="E932" s="388"/>
      <c r="F932" s="388"/>
      <c r="G932" s="388"/>
      <c r="H932" s="388"/>
      <c r="I932" s="388"/>
      <c r="J932" s="388"/>
      <c r="K932" s="388"/>
      <c r="L932" s="388"/>
    </row>
    <row r="933" spans="3:12" s="100" customFormat="1" x14ac:dyDescent="0.25">
      <c r="C933" s="388"/>
      <c r="E933" s="388"/>
      <c r="F933" s="388"/>
      <c r="G933" s="388"/>
      <c r="H933" s="388"/>
      <c r="I933" s="388"/>
      <c r="J933" s="388"/>
      <c r="K933" s="388"/>
      <c r="L933" s="388"/>
    </row>
    <row r="934" spans="3:12" s="100" customFormat="1" x14ac:dyDescent="0.25">
      <c r="C934" s="388"/>
      <c r="E934" s="388"/>
      <c r="F934" s="388"/>
      <c r="G934" s="388"/>
      <c r="H934" s="388"/>
      <c r="I934" s="388"/>
      <c r="J934" s="388"/>
      <c r="K934" s="388"/>
      <c r="L934" s="388"/>
    </row>
    <row r="935" spans="3:12" s="100" customFormat="1" x14ac:dyDescent="0.25">
      <c r="C935" s="388"/>
      <c r="E935" s="388"/>
      <c r="F935" s="388"/>
      <c r="G935" s="388"/>
      <c r="H935" s="388"/>
      <c r="I935" s="388"/>
      <c r="J935" s="388"/>
      <c r="K935" s="388"/>
      <c r="L935" s="388"/>
    </row>
    <row r="936" spans="3:12" s="100" customFormat="1" x14ac:dyDescent="0.25">
      <c r="C936" s="388"/>
      <c r="E936" s="388"/>
      <c r="F936" s="388"/>
      <c r="G936" s="388"/>
      <c r="H936" s="388"/>
      <c r="I936" s="388"/>
      <c r="J936" s="388"/>
      <c r="K936" s="388"/>
      <c r="L936" s="388"/>
    </row>
    <row r="937" spans="3:12" s="100" customFormat="1" x14ac:dyDescent="0.25">
      <c r="C937" s="388"/>
      <c r="E937" s="388"/>
      <c r="F937" s="388"/>
      <c r="G937" s="388"/>
      <c r="H937" s="388"/>
      <c r="I937" s="388"/>
      <c r="J937" s="388"/>
      <c r="K937" s="388"/>
      <c r="L937" s="388"/>
    </row>
    <row r="938" spans="3:12" s="100" customFormat="1" x14ac:dyDescent="0.25">
      <c r="C938" s="388"/>
      <c r="E938" s="388"/>
      <c r="F938" s="388"/>
      <c r="G938" s="388"/>
      <c r="H938" s="388"/>
      <c r="I938" s="388"/>
      <c r="J938" s="388"/>
      <c r="K938" s="388"/>
      <c r="L938" s="388"/>
    </row>
    <row r="939" spans="3:12" s="100" customFormat="1" x14ac:dyDescent="0.25">
      <c r="C939" s="388"/>
      <c r="E939" s="388"/>
      <c r="F939" s="388"/>
      <c r="G939" s="388"/>
      <c r="H939" s="388"/>
      <c r="I939" s="388"/>
      <c r="J939" s="388"/>
      <c r="K939" s="388"/>
      <c r="L939" s="388"/>
    </row>
    <row r="940" spans="3:12" s="100" customFormat="1" x14ac:dyDescent="0.25">
      <c r="C940" s="388"/>
      <c r="E940" s="388"/>
      <c r="F940" s="388"/>
      <c r="G940" s="388"/>
      <c r="H940" s="388"/>
      <c r="I940" s="388"/>
      <c r="J940" s="388"/>
      <c r="K940" s="388"/>
      <c r="L940" s="388"/>
    </row>
    <row r="941" spans="3:12" s="100" customFormat="1" x14ac:dyDescent="0.25">
      <c r="C941" s="388"/>
      <c r="E941" s="388"/>
      <c r="F941" s="388"/>
      <c r="G941" s="388"/>
      <c r="H941" s="388"/>
      <c r="I941" s="388"/>
      <c r="J941" s="388"/>
      <c r="K941" s="388"/>
      <c r="L941" s="388"/>
    </row>
    <row r="942" spans="3:12" s="100" customFormat="1" x14ac:dyDescent="0.25">
      <c r="C942" s="388"/>
      <c r="E942" s="388"/>
      <c r="F942" s="388"/>
      <c r="G942" s="388"/>
      <c r="H942" s="388"/>
      <c r="I942" s="388"/>
      <c r="J942" s="388"/>
      <c r="K942" s="388"/>
      <c r="L942" s="388"/>
    </row>
    <row r="943" spans="3:12" s="100" customFormat="1" x14ac:dyDescent="0.25">
      <c r="C943" s="388"/>
      <c r="E943" s="388"/>
      <c r="F943" s="388"/>
      <c r="G943" s="388"/>
      <c r="H943" s="388"/>
      <c r="I943" s="388"/>
      <c r="J943" s="388"/>
      <c r="K943" s="388"/>
      <c r="L943" s="388"/>
    </row>
    <row r="944" spans="3:12" s="100" customFormat="1" x14ac:dyDescent="0.25">
      <c r="C944" s="388"/>
      <c r="E944" s="388"/>
      <c r="F944" s="388"/>
      <c r="G944" s="388"/>
      <c r="H944" s="388"/>
      <c r="I944" s="388"/>
      <c r="J944" s="388"/>
      <c r="K944" s="388"/>
      <c r="L944" s="388"/>
    </row>
    <row r="945" spans="3:12" s="100" customFormat="1" x14ac:dyDescent="0.25">
      <c r="C945" s="388"/>
      <c r="E945" s="388"/>
      <c r="F945" s="388"/>
      <c r="G945" s="388"/>
      <c r="H945" s="388"/>
      <c r="I945" s="388"/>
      <c r="J945" s="388"/>
      <c r="K945" s="388"/>
      <c r="L945" s="388"/>
    </row>
    <row r="946" spans="3:12" s="100" customFormat="1" x14ac:dyDescent="0.25">
      <c r="C946" s="388"/>
      <c r="E946" s="388"/>
      <c r="F946" s="388"/>
      <c r="G946" s="388"/>
      <c r="H946" s="388"/>
      <c r="I946" s="388"/>
      <c r="J946" s="388"/>
      <c r="K946" s="388"/>
      <c r="L946" s="388"/>
    </row>
    <row r="947" spans="3:12" s="100" customFormat="1" x14ac:dyDescent="0.25">
      <c r="C947" s="388"/>
      <c r="E947" s="388"/>
      <c r="F947" s="388"/>
      <c r="G947" s="388"/>
      <c r="H947" s="388"/>
      <c r="I947" s="388"/>
      <c r="J947" s="388"/>
      <c r="K947" s="388"/>
      <c r="L947" s="388"/>
    </row>
    <row r="948" spans="3:12" s="100" customFormat="1" x14ac:dyDescent="0.25">
      <c r="C948" s="388"/>
      <c r="E948" s="388"/>
      <c r="F948" s="388"/>
      <c r="G948" s="388"/>
      <c r="H948" s="388"/>
      <c r="I948" s="388"/>
      <c r="J948" s="388"/>
      <c r="K948" s="388"/>
      <c r="L948" s="388"/>
    </row>
    <row r="949" spans="3:12" s="100" customFormat="1" x14ac:dyDescent="0.25">
      <c r="C949" s="388"/>
      <c r="E949" s="388"/>
      <c r="F949" s="388"/>
      <c r="G949" s="388"/>
      <c r="H949" s="388"/>
      <c r="I949" s="388"/>
      <c r="J949" s="388"/>
      <c r="K949" s="388"/>
      <c r="L949" s="388"/>
    </row>
    <row r="950" spans="3:12" s="100" customFormat="1" x14ac:dyDescent="0.25">
      <c r="C950" s="388"/>
      <c r="E950" s="388"/>
      <c r="F950" s="388"/>
      <c r="G950" s="388"/>
      <c r="H950" s="388"/>
      <c r="I950" s="388"/>
      <c r="J950" s="388"/>
      <c r="K950" s="388"/>
      <c r="L950" s="388"/>
    </row>
    <row r="951" spans="3:12" s="100" customFormat="1" x14ac:dyDescent="0.25">
      <c r="C951" s="388"/>
      <c r="E951" s="388"/>
      <c r="F951" s="388"/>
      <c r="G951" s="388"/>
      <c r="H951" s="388"/>
      <c r="I951" s="388"/>
      <c r="J951" s="388"/>
      <c r="K951" s="388"/>
      <c r="L951" s="388"/>
    </row>
    <row r="952" spans="3:12" s="100" customFormat="1" x14ac:dyDescent="0.25">
      <c r="C952" s="388"/>
      <c r="E952" s="388"/>
      <c r="F952" s="388"/>
      <c r="G952" s="388"/>
      <c r="H952" s="388"/>
      <c r="I952" s="388"/>
      <c r="J952" s="388"/>
      <c r="K952" s="388"/>
      <c r="L952" s="388"/>
    </row>
    <row r="953" spans="3:12" s="100" customFormat="1" x14ac:dyDescent="0.25">
      <c r="C953" s="388"/>
      <c r="E953" s="388"/>
      <c r="F953" s="388"/>
      <c r="G953" s="388"/>
      <c r="H953" s="388"/>
      <c r="I953" s="388"/>
      <c r="J953" s="388"/>
      <c r="K953" s="388"/>
      <c r="L953" s="388"/>
    </row>
    <row r="954" spans="3:12" s="100" customFormat="1" x14ac:dyDescent="0.25">
      <c r="C954" s="388"/>
      <c r="E954" s="388"/>
      <c r="F954" s="388"/>
      <c r="G954" s="388"/>
      <c r="H954" s="388"/>
      <c r="I954" s="388"/>
      <c r="J954" s="388"/>
      <c r="K954" s="388"/>
      <c r="L954" s="388"/>
    </row>
    <row r="955" spans="3:12" s="100" customFormat="1" x14ac:dyDescent="0.25">
      <c r="C955" s="388"/>
      <c r="E955" s="388"/>
      <c r="F955" s="388"/>
      <c r="G955" s="388"/>
      <c r="H955" s="388"/>
      <c r="I955" s="388"/>
      <c r="J955" s="388"/>
      <c r="K955" s="388"/>
      <c r="L955" s="388"/>
    </row>
    <row r="956" spans="3:12" s="100" customFormat="1" x14ac:dyDescent="0.25">
      <c r="C956" s="388"/>
      <c r="E956" s="388"/>
      <c r="F956" s="388"/>
      <c r="G956" s="388"/>
      <c r="H956" s="388"/>
      <c r="I956" s="388"/>
      <c r="J956" s="388"/>
      <c r="K956" s="388"/>
      <c r="L956" s="388"/>
    </row>
    <row r="957" spans="3:12" s="100" customFormat="1" x14ac:dyDescent="0.25">
      <c r="C957" s="388"/>
      <c r="E957" s="388"/>
      <c r="F957" s="388"/>
      <c r="G957" s="388"/>
      <c r="H957" s="388"/>
      <c r="I957" s="388"/>
      <c r="J957" s="388"/>
      <c r="K957" s="388"/>
      <c r="L957" s="388"/>
    </row>
    <row r="958" spans="3:12" s="100" customFormat="1" x14ac:dyDescent="0.25">
      <c r="C958" s="388"/>
      <c r="E958" s="388"/>
      <c r="F958" s="388"/>
      <c r="G958" s="388"/>
      <c r="H958" s="388"/>
      <c r="I958" s="388"/>
      <c r="J958" s="388"/>
      <c r="K958" s="388"/>
      <c r="L958" s="388"/>
    </row>
    <row r="959" spans="3:12" s="100" customFormat="1" x14ac:dyDescent="0.25">
      <c r="C959" s="388"/>
      <c r="E959" s="388"/>
      <c r="F959" s="388"/>
      <c r="G959" s="388"/>
      <c r="H959" s="388"/>
      <c r="I959" s="388"/>
      <c r="J959" s="388"/>
      <c r="K959" s="388"/>
      <c r="L959" s="388"/>
    </row>
    <row r="960" spans="3:12" s="100" customFormat="1" x14ac:dyDescent="0.25">
      <c r="C960" s="388"/>
      <c r="E960" s="388"/>
      <c r="F960" s="388"/>
      <c r="G960" s="388"/>
      <c r="H960" s="388"/>
      <c r="I960" s="388"/>
      <c r="J960" s="388"/>
      <c r="K960" s="388"/>
      <c r="L960" s="388"/>
    </row>
    <row r="961" spans="3:12" s="100" customFormat="1" x14ac:dyDescent="0.25">
      <c r="C961" s="388"/>
      <c r="E961" s="388"/>
      <c r="F961" s="388"/>
      <c r="G961" s="388"/>
      <c r="H961" s="388"/>
      <c r="I961" s="388"/>
      <c r="J961" s="388"/>
      <c r="K961" s="388"/>
      <c r="L961" s="388"/>
    </row>
    <row r="962" spans="3:12" s="100" customFormat="1" x14ac:dyDescent="0.25">
      <c r="C962" s="388"/>
      <c r="E962" s="388"/>
      <c r="F962" s="388"/>
      <c r="G962" s="388"/>
      <c r="H962" s="388"/>
      <c r="I962" s="388"/>
      <c r="J962" s="388"/>
      <c r="K962" s="388"/>
      <c r="L962" s="388"/>
    </row>
    <row r="963" spans="3:12" s="100" customFormat="1" x14ac:dyDescent="0.25">
      <c r="C963" s="388"/>
      <c r="E963" s="388"/>
      <c r="F963" s="388"/>
      <c r="G963" s="388"/>
      <c r="H963" s="388"/>
      <c r="I963" s="388"/>
      <c r="J963" s="388"/>
      <c r="K963" s="388"/>
      <c r="L963" s="388"/>
    </row>
    <row r="964" spans="3:12" s="100" customFormat="1" x14ac:dyDescent="0.25">
      <c r="C964" s="388"/>
      <c r="E964" s="388"/>
      <c r="F964" s="388"/>
      <c r="G964" s="388"/>
      <c r="H964" s="388"/>
      <c r="I964" s="388"/>
      <c r="J964" s="388"/>
      <c r="K964" s="388"/>
      <c r="L964" s="388"/>
    </row>
    <row r="965" spans="3:12" s="100" customFormat="1" x14ac:dyDescent="0.25">
      <c r="C965" s="388"/>
      <c r="E965" s="388"/>
      <c r="F965" s="388"/>
      <c r="G965" s="388"/>
      <c r="H965" s="388"/>
      <c r="I965" s="388"/>
      <c r="J965" s="388"/>
      <c r="K965" s="388"/>
      <c r="L965" s="388"/>
    </row>
    <row r="966" spans="3:12" s="100" customFormat="1" x14ac:dyDescent="0.25">
      <c r="C966" s="388"/>
      <c r="E966" s="388"/>
      <c r="F966" s="388"/>
      <c r="G966" s="388"/>
      <c r="H966" s="388"/>
      <c r="I966" s="388"/>
      <c r="J966" s="388"/>
      <c r="K966" s="388"/>
      <c r="L966" s="388"/>
    </row>
    <row r="967" spans="3:12" s="100" customFormat="1" x14ac:dyDescent="0.25">
      <c r="C967" s="388"/>
      <c r="E967" s="388"/>
      <c r="F967" s="388"/>
      <c r="G967" s="388"/>
      <c r="H967" s="388"/>
      <c r="I967" s="388"/>
      <c r="J967" s="388"/>
      <c r="K967" s="388"/>
      <c r="L967" s="388"/>
    </row>
    <row r="968" spans="3:12" s="100" customFormat="1" x14ac:dyDescent="0.25">
      <c r="C968" s="388"/>
      <c r="E968" s="388"/>
      <c r="F968" s="388"/>
      <c r="G968" s="388"/>
      <c r="H968" s="388"/>
      <c r="I968" s="388"/>
      <c r="J968" s="388"/>
      <c r="K968" s="388"/>
      <c r="L968" s="388"/>
    </row>
    <row r="969" spans="3:12" s="100" customFormat="1" x14ac:dyDescent="0.25">
      <c r="C969" s="388"/>
      <c r="E969" s="388"/>
      <c r="F969" s="388"/>
      <c r="G969" s="388"/>
      <c r="H969" s="388"/>
      <c r="I969" s="388"/>
      <c r="J969" s="388"/>
      <c r="K969" s="388"/>
      <c r="L969" s="388"/>
    </row>
    <row r="970" spans="3:12" s="100" customFormat="1" x14ac:dyDescent="0.25">
      <c r="C970" s="388"/>
      <c r="E970" s="388"/>
      <c r="F970" s="388"/>
      <c r="G970" s="388"/>
      <c r="H970" s="388"/>
      <c r="I970" s="388"/>
      <c r="J970" s="388"/>
      <c r="K970" s="388"/>
      <c r="L970" s="388"/>
    </row>
    <row r="971" spans="3:12" s="100" customFormat="1" x14ac:dyDescent="0.25">
      <c r="C971" s="388"/>
      <c r="E971" s="388"/>
      <c r="F971" s="388"/>
      <c r="G971" s="388"/>
      <c r="H971" s="388"/>
      <c r="I971" s="388"/>
      <c r="J971" s="388"/>
      <c r="K971" s="388"/>
      <c r="L971" s="388"/>
    </row>
    <row r="972" spans="3:12" s="100" customFormat="1" x14ac:dyDescent="0.25">
      <c r="C972" s="388"/>
      <c r="E972" s="388"/>
      <c r="F972" s="388"/>
      <c r="G972" s="388"/>
      <c r="H972" s="388"/>
      <c r="I972" s="388"/>
      <c r="J972" s="388"/>
      <c r="K972" s="388"/>
      <c r="L972" s="388"/>
    </row>
    <row r="973" spans="3:12" s="100" customFormat="1" x14ac:dyDescent="0.25">
      <c r="C973" s="388"/>
      <c r="E973" s="388"/>
      <c r="F973" s="388"/>
      <c r="G973" s="388"/>
      <c r="H973" s="388"/>
      <c r="I973" s="388"/>
      <c r="J973" s="388"/>
      <c r="K973" s="388"/>
      <c r="L973" s="388"/>
    </row>
    <row r="974" spans="3:12" s="100" customFormat="1" x14ac:dyDescent="0.25">
      <c r="C974" s="388"/>
      <c r="E974" s="388"/>
      <c r="F974" s="388"/>
      <c r="G974" s="388"/>
      <c r="H974" s="388"/>
      <c r="I974" s="388"/>
      <c r="J974" s="388"/>
      <c r="K974" s="388"/>
      <c r="L974" s="388"/>
    </row>
    <row r="975" spans="3:12" s="100" customFormat="1" x14ac:dyDescent="0.25">
      <c r="C975" s="388"/>
      <c r="E975" s="388"/>
      <c r="F975" s="388"/>
      <c r="G975" s="388"/>
      <c r="H975" s="388"/>
      <c r="I975" s="388"/>
      <c r="J975" s="388"/>
      <c r="K975" s="388"/>
      <c r="L975" s="388"/>
    </row>
    <row r="976" spans="3:12" s="100" customFormat="1" x14ac:dyDescent="0.25">
      <c r="C976" s="388"/>
      <c r="E976" s="388"/>
      <c r="F976" s="388"/>
      <c r="G976" s="388"/>
      <c r="H976" s="388"/>
      <c r="I976" s="388"/>
      <c r="J976" s="388"/>
      <c r="K976" s="388"/>
      <c r="L976" s="388"/>
    </row>
    <row r="977" spans="3:12" s="100" customFormat="1" x14ac:dyDescent="0.25">
      <c r="C977" s="388"/>
      <c r="E977" s="388"/>
      <c r="F977" s="388"/>
      <c r="G977" s="388"/>
      <c r="H977" s="388"/>
      <c r="I977" s="388"/>
      <c r="J977" s="388"/>
      <c r="K977" s="388"/>
      <c r="L977" s="388"/>
    </row>
    <row r="978" spans="3:12" s="100" customFormat="1" x14ac:dyDescent="0.25">
      <c r="C978" s="388"/>
      <c r="E978" s="388"/>
      <c r="F978" s="388"/>
      <c r="G978" s="388"/>
      <c r="H978" s="388"/>
      <c r="I978" s="388"/>
      <c r="J978" s="388"/>
      <c r="K978" s="388"/>
      <c r="L978" s="388"/>
    </row>
    <row r="979" spans="3:12" s="100" customFormat="1" x14ac:dyDescent="0.25">
      <c r="C979" s="388"/>
      <c r="E979" s="388"/>
      <c r="F979" s="388"/>
      <c r="G979" s="388"/>
      <c r="H979" s="388"/>
      <c r="I979" s="388"/>
      <c r="J979" s="388"/>
      <c r="K979" s="388"/>
      <c r="L979" s="388"/>
    </row>
    <row r="980" spans="3:12" s="100" customFormat="1" x14ac:dyDescent="0.25">
      <c r="C980" s="388"/>
      <c r="E980" s="388"/>
      <c r="F980" s="388"/>
      <c r="G980" s="388"/>
      <c r="H980" s="388"/>
      <c r="I980" s="388"/>
      <c r="J980" s="388"/>
      <c r="K980" s="388"/>
      <c r="L980" s="388"/>
    </row>
    <row r="981" spans="3:12" s="100" customFormat="1" x14ac:dyDescent="0.25">
      <c r="C981" s="388"/>
      <c r="E981" s="388"/>
      <c r="F981" s="388"/>
      <c r="G981" s="388"/>
      <c r="H981" s="388"/>
      <c r="I981" s="388"/>
      <c r="J981" s="388"/>
      <c r="K981" s="388"/>
      <c r="L981" s="388"/>
    </row>
    <row r="982" spans="3:12" s="100" customFormat="1" x14ac:dyDescent="0.25">
      <c r="C982" s="388"/>
      <c r="E982" s="388"/>
      <c r="F982" s="388"/>
      <c r="G982" s="388"/>
      <c r="H982" s="388"/>
      <c r="I982" s="388"/>
      <c r="J982" s="388"/>
      <c r="K982" s="388"/>
      <c r="L982" s="388"/>
    </row>
    <row r="983" spans="3:12" s="100" customFormat="1" x14ac:dyDescent="0.25">
      <c r="C983" s="388"/>
      <c r="E983" s="388"/>
      <c r="F983" s="388"/>
      <c r="G983" s="388"/>
      <c r="H983" s="388"/>
      <c r="I983" s="388"/>
      <c r="J983" s="388"/>
      <c r="K983" s="388"/>
      <c r="L983" s="388"/>
    </row>
    <row r="984" spans="3:12" s="100" customFormat="1" x14ac:dyDescent="0.25">
      <c r="C984" s="388"/>
      <c r="E984" s="388"/>
      <c r="F984" s="388"/>
      <c r="G984" s="388"/>
      <c r="H984" s="388"/>
      <c r="I984" s="388"/>
      <c r="J984" s="388"/>
      <c r="K984" s="388"/>
      <c r="L984" s="388"/>
    </row>
    <row r="985" spans="3:12" s="100" customFormat="1" x14ac:dyDescent="0.25">
      <c r="C985" s="388"/>
      <c r="E985" s="388"/>
      <c r="F985" s="388"/>
      <c r="G985" s="388"/>
      <c r="H985" s="388"/>
      <c r="I985" s="388"/>
      <c r="J985" s="388"/>
      <c r="K985" s="388"/>
      <c r="L985" s="388"/>
    </row>
    <row r="986" spans="3:12" s="100" customFormat="1" x14ac:dyDescent="0.25">
      <c r="C986" s="388"/>
      <c r="E986" s="388"/>
      <c r="F986" s="388"/>
      <c r="G986" s="388"/>
      <c r="H986" s="388"/>
      <c r="I986" s="388"/>
      <c r="J986" s="388"/>
      <c r="K986" s="388"/>
      <c r="L986" s="388"/>
    </row>
    <row r="987" spans="3:12" s="100" customFormat="1" x14ac:dyDescent="0.25">
      <c r="C987" s="388"/>
      <c r="E987" s="388"/>
      <c r="F987" s="388"/>
      <c r="G987" s="388"/>
      <c r="H987" s="388"/>
      <c r="I987" s="388"/>
      <c r="J987" s="388"/>
      <c r="K987" s="388"/>
      <c r="L987" s="388"/>
    </row>
    <row r="988" spans="3:12" s="100" customFormat="1" x14ac:dyDescent="0.25">
      <c r="C988" s="388"/>
      <c r="E988" s="388"/>
      <c r="F988" s="388"/>
      <c r="G988" s="388"/>
      <c r="H988" s="388"/>
      <c r="I988" s="388"/>
      <c r="J988" s="388"/>
      <c r="K988" s="388"/>
      <c r="L988" s="388"/>
    </row>
    <row r="989" spans="3:12" s="100" customFormat="1" x14ac:dyDescent="0.25">
      <c r="C989" s="388"/>
      <c r="E989" s="388"/>
      <c r="F989" s="388"/>
      <c r="G989" s="388"/>
      <c r="H989" s="388"/>
      <c r="I989" s="388"/>
      <c r="J989" s="388"/>
      <c r="K989" s="388"/>
      <c r="L989" s="388"/>
    </row>
    <row r="990" spans="3:12" s="100" customFormat="1" x14ac:dyDescent="0.25">
      <c r="C990" s="388"/>
      <c r="E990" s="388"/>
      <c r="F990" s="388"/>
      <c r="G990" s="388"/>
      <c r="H990" s="388"/>
      <c r="I990" s="388"/>
      <c r="J990" s="388"/>
      <c r="K990" s="388"/>
      <c r="L990" s="388"/>
    </row>
    <row r="991" spans="3:12" s="100" customFormat="1" x14ac:dyDescent="0.25">
      <c r="C991" s="388"/>
      <c r="E991" s="388"/>
      <c r="F991" s="388"/>
      <c r="G991" s="388"/>
      <c r="H991" s="388"/>
      <c r="I991" s="388"/>
      <c r="J991" s="388"/>
      <c r="K991" s="388"/>
      <c r="L991" s="388"/>
    </row>
    <row r="992" spans="3:12" s="100" customFormat="1" x14ac:dyDescent="0.25">
      <c r="C992" s="388"/>
      <c r="E992" s="388"/>
      <c r="F992" s="388"/>
      <c r="G992" s="388"/>
      <c r="H992" s="388"/>
      <c r="I992" s="388"/>
      <c r="J992" s="388"/>
      <c r="K992" s="388"/>
      <c r="L992" s="388"/>
    </row>
    <row r="993" spans="3:12" s="100" customFormat="1" x14ac:dyDescent="0.25">
      <c r="C993" s="388"/>
      <c r="E993" s="388"/>
      <c r="F993" s="388"/>
      <c r="G993" s="388"/>
      <c r="H993" s="388"/>
      <c r="I993" s="388"/>
      <c r="J993" s="388"/>
      <c r="K993" s="388"/>
      <c r="L993" s="388"/>
    </row>
    <row r="994" spans="3:12" s="100" customFormat="1" x14ac:dyDescent="0.25">
      <c r="C994" s="388"/>
      <c r="E994" s="388"/>
      <c r="F994" s="388"/>
      <c r="G994" s="388"/>
      <c r="H994" s="388"/>
      <c r="I994" s="388"/>
      <c r="J994" s="388"/>
      <c r="K994" s="388"/>
      <c r="L994" s="388"/>
    </row>
    <row r="995" spans="3:12" s="100" customFormat="1" x14ac:dyDescent="0.25">
      <c r="C995" s="388"/>
      <c r="E995" s="388"/>
      <c r="F995" s="388"/>
      <c r="G995" s="388"/>
      <c r="H995" s="388"/>
      <c r="I995" s="388"/>
      <c r="J995" s="388"/>
      <c r="K995" s="388"/>
      <c r="L995" s="388"/>
    </row>
    <row r="996" spans="3:12" s="100" customFormat="1" x14ac:dyDescent="0.25">
      <c r="C996" s="388"/>
      <c r="E996" s="388"/>
      <c r="F996" s="388"/>
      <c r="G996" s="388"/>
      <c r="H996" s="388"/>
      <c r="I996" s="388"/>
      <c r="J996" s="388"/>
      <c r="K996" s="388"/>
      <c r="L996" s="388"/>
    </row>
    <row r="997" spans="3:12" s="100" customFormat="1" x14ac:dyDescent="0.25">
      <c r="C997" s="388"/>
      <c r="E997" s="388"/>
      <c r="F997" s="388"/>
      <c r="G997" s="388"/>
      <c r="H997" s="388"/>
      <c r="I997" s="388"/>
      <c r="J997" s="388"/>
      <c r="K997" s="388"/>
      <c r="L997" s="388"/>
    </row>
  </sheetData>
  <mergeCells count="119">
    <mergeCell ref="H99:H100"/>
    <mergeCell ref="I99:I100"/>
    <mergeCell ref="J99:J100"/>
    <mergeCell ref="K99:K100"/>
    <mergeCell ref="K200:K201"/>
    <mergeCell ref="L200:L201"/>
    <mergeCell ref="G220:G221"/>
    <mergeCell ref="H220:H221"/>
    <mergeCell ref="I220:I221"/>
    <mergeCell ref="J220:J221"/>
    <mergeCell ref="K220:K221"/>
    <mergeCell ref="L220:L221"/>
    <mergeCell ref="L135:L136"/>
    <mergeCell ref="G161:G162"/>
    <mergeCell ref="H161:H162"/>
    <mergeCell ref="I161:I162"/>
    <mergeCell ref="J161:J162"/>
    <mergeCell ref="K161:K162"/>
    <mergeCell ref="L161:L162"/>
    <mergeCell ref="G135:G136"/>
    <mergeCell ref="H135:H136"/>
    <mergeCell ref="I135:I136"/>
    <mergeCell ref="J135:J136"/>
    <mergeCell ref="K135:K136"/>
    <mergeCell ref="G55:G56"/>
    <mergeCell ref="H55:H56"/>
    <mergeCell ref="I55:I56"/>
    <mergeCell ref="J55:J56"/>
    <mergeCell ref="K55:K56"/>
    <mergeCell ref="L55:L56"/>
    <mergeCell ref="G38:G39"/>
    <mergeCell ref="H38:H39"/>
    <mergeCell ref="I38:I39"/>
    <mergeCell ref="J38:J39"/>
    <mergeCell ref="K38:K39"/>
    <mergeCell ref="H7:H8"/>
    <mergeCell ref="I7:I8"/>
    <mergeCell ref="J7:J8"/>
    <mergeCell ref="K7:K8"/>
    <mergeCell ref="H84:H85"/>
    <mergeCell ref="I84:I85"/>
    <mergeCell ref="J84:J85"/>
    <mergeCell ref="K84:K85"/>
    <mergeCell ref="L84:L85"/>
    <mergeCell ref="L38:L39"/>
    <mergeCell ref="M66:P66"/>
    <mergeCell ref="M80:P80"/>
    <mergeCell ref="M96:P96"/>
    <mergeCell ref="M132:P132"/>
    <mergeCell ref="M157:P157"/>
    <mergeCell ref="D97:P97"/>
    <mergeCell ref="D133:P133"/>
    <mergeCell ref="D67:P67"/>
    <mergeCell ref="M111:P111"/>
    <mergeCell ref="G69:G70"/>
    <mergeCell ref="H69:H70"/>
    <mergeCell ref="I69:I70"/>
    <mergeCell ref="J69:J70"/>
    <mergeCell ref="K69:K70"/>
    <mergeCell ref="L69:L70"/>
    <mergeCell ref="G84:G85"/>
    <mergeCell ref="L99:L100"/>
    <mergeCell ref="G115:G116"/>
    <mergeCell ref="H115:H116"/>
    <mergeCell ref="I115:I116"/>
    <mergeCell ref="J115:J116"/>
    <mergeCell ref="K115:K116"/>
    <mergeCell ref="L115:L116"/>
    <mergeCell ref="G99:G100"/>
    <mergeCell ref="M50:P50"/>
    <mergeCell ref="O1:O5"/>
    <mergeCell ref="P1:P5"/>
    <mergeCell ref="B7:B20"/>
    <mergeCell ref="A7:A20"/>
    <mergeCell ref="M1:M5"/>
    <mergeCell ref="N1:N5"/>
    <mergeCell ref="M19:P19"/>
    <mergeCell ref="D20:P20"/>
    <mergeCell ref="A23:A52"/>
    <mergeCell ref="B23:B52"/>
    <mergeCell ref="M35:P35"/>
    <mergeCell ref="D36:P36"/>
    <mergeCell ref="D51:P51"/>
    <mergeCell ref="G1:I5"/>
    <mergeCell ref="J1:L5"/>
    <mergeCell ref="L7:L8"/>
    <mergeCell ref="G23:G24"/>
    <mergeCell ref="H23:H24"/>
    <mergeCell ref="I23:I24"/>
    <mergeCell ref="J23:J24"/>
    <mergeCell ref="K23:K24"/>
    <mergeCell ref="L23:L24"/>
    <mergeCell ref="G7:G8"/>
    <mergeCell ref="A200:A237"/>
    <mergeCell ref="B200:B237"/>
    <mergeCell ref="A55:A81"/>
    <mergeCell ref="B55:B81"/>
    <mergeCell ref="A84:A112"/>
    <mergeCell ref="B84:B112"/>
    <mergeCell ref="A115:A158"/>
    <mergeCell ref="B115:B158"/>
    <mergeCell ref="A161:A197"/>
    <mergeCell ref="B161:B197"/>
    <mergeCell ref="M236:P236"/>
    <mergeCell ref="M217:P217"/>
    <mergeCell ref="D178:P178"/>
    <mergeCell ref="D218:P218"/>
    <mergeCell ref="M177:P177"/>
    <mergeCell ref="M196:P196"/>
    <mergeCell ref="G180:G181"/>
    <mergeCell ref="H180:H181"/>
    <mergeCell ref="I180:I181"/>
    <mergeCell ref="J180:J181"/>
    <mergeCell ref="K180:K181"/>
    <mergeCell ref="L180:L181"/>
    <mergeCell ref="G200:G201"/>
    <mergeCell ref="H200:H201"/>
    <mergeCell ref="I200:I201"/>
    <mergeCell ref="J200:J20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Y834"/>
  <sheetViews>
    <sheetView zoomScale="80" zoomScaleNormal="80" workbookViewId="0">
      <selection activeCell="M19" sqref="M19:P19"/>
    </sheetView>
  </sheetViews>
  <sheetFormatPr defaultColWidth="0" defaultRowHeight="18" x14ac:dyDescent="0.25"/>
  <cols>
    <col min="1" max="1" width="30.5703125" customWidth="1"/>
    <col min="2" max="2" width="9.140625" customWidth="1"/>
    <col min="3" max="3" width="11.7109375" style="458" customWidth="1"/>
    <col min="4" max="4" width="42.85546875" customWidth="1"/>
    <col min="5" max="5" width="17.28515625" style="458" customWidth="1"/>
    <col min="6" max="6" width="15.5703125" style="458" customWidth="1"/>
    <col min="7" max="12" width="8.7109375" style="458" customWidth="1"/>
    <col min="13" max="13" width="16.42578125" customWidth="1"/>
    <col min="14" max="15" width="9.140625" customWidth="1"/>
    <col min="16" max="16" width="15.85546875" customWidth="1"/>
    <col min="17" max="77" width="0" style="100" hidden="1" customWidth="1"/>
    <col min="78" max="16384" width="9.140625" hidden="1"/>
  </cols>
  <sheetData>
    <row r="1" spans="1:16" ht="40.5" x14ac:dyDescent="0.2">
      <c r="A1" s="60" t="s">
        <v>433</v>
      </c>
      <c r="B1" s="63" t="s">
        <v>5</v>
      </c>
      <c r="C1" s="459"/>
      <c r="D1" s="63" t="s">
        <v>5</v>
      </c>
      <c r="E1" s="459"/>
      <c r="F1" s="459"/>
      <c r="G1" s="813" t="s">
        <v>1555</v>
      </c>
      <c r="H1" s="814"/>
      <c r="I1" s="815"/>
      <c r="J1" s="813" t="s">
        <v>1556</v>
      </c>
      <c r="K1" s="814"/>
      <c r="L1" s="815"/>
      <c r="M1" s="884" t="s">
        <v>9</v>
      </c>
      <c r="N1" s="884" t="s">
        <v>10</v>
      </c>
      <c r="O1" s="884" t="s">
        <v>11</v>
      </c>
      <c r="P1" s="884" t="s">
        <v>12</v>
      </c>
    </row>
    <row r="2" spans="1:16" ht="20.25" x14ac:dyDescent="0.2">
      <c r="A2" s="61" t="s">
        <v>1</v>
      </c>
      <c r="B2" s="64" t="s">
        <v>6</v>
      </c>
      <c r="C2" s="460"/>
      <c r="D2" s="64" t="s">
        <v>65</v>
      </c>
      <c r="E2" s="460"/>
      <c r="F2" s="460"/>
      <c r="G2" s="816"/>
      <c r="H2" s="817"/>
      <c r="I2" s="818"/>
      <c r="J2" s="816"/>
      <c r="K2" s="817"/>
      <c r="L2" s="818"/>
      <c r="M2" s="885"/>
      <c r="N2" s="885"/>
      <c r="O2" s="885"/>
      <c r="P2" s="885"/>
    </row>
    <row r="3" spans="1:16" ht="20.25" x14ac:dyDescent="0.2">
      <c r="A3" s="61" t="s">
        <v>2</v>
      </c>
      <c r="B3" s="64" t="s">
        <v>1101</v>
      </c>
      <c r="C3" s="460"/>
      <c r="D3" s="64" t="s">
        <v>66</v>
      </c>
      <c r="E3" s="460"/>
      <c r="F3" s="460"/>
      <c r="G3" s="816"/>
      <c r="H3" s="817"/>
      <c r="I3" s="818"/>
      <c r="J3" s="816"/>
      <c r="K3" s="817"/>
      <c r="L3" s="818"/>
      <c r="M3" s="885"/>
      <c r="N3" s="885"/>
      <c r="O3" s="885"/>
      <c r="P3" s="885"/>
    </row>
    <row r="4" spans="1:16" ht="20.25" x14ac:dyDescent="0.2">
      <c r="A4" s="61" t="s">
        <v>64</v>
      </c>
      <c r="B4" s="65"/>
      <c r="C4" s="461"/>
      <c r="D4" s="65"/>
      <c r="E4" s="461"/>
      <c r="F4" s="461"/>
      <c r="G4" s="816"/>
      <c r="H4" s="817"/>
      <c r="I4" s="818"/>
      <c r="J4" s="816"/>
      <c r="K4" s="817"/>
      <c r="L4" s="818"/>
      <c r="M4" s="885"/>
      <c r="N4" s="885"/>
      <c r="O4" s="885"/>
      <c r="P4" s="885"/>
    </row>
    <row r="5" spans="1:16" ht="21" thickBot="1" x14ac:dyDescent="0.25">
      <c r="A5" s="62" t="s">
        <v>4</v>
      </c>
      <c r="B5" s="66"/>
      <c r="C5" s="462"/>
      <c r="D5" s="66"/>
      <c r="E5" s="462"/>
      <c r="F5" s="462"/>
      <c r="G5" s="819"/>
      <c r="H5" s="820"/>
      <c r="I5" s="821"/>
      <c r="J5" s="819"/>
      <c r="K5" s="820"/>
      <c r="L5" s="821"/>
      <c r="M5" s="886"/>
      <c r="N5" s="886"/>
      <c r="O5" s="886"/>
      <c r="P5" s="886"/>
    </row>
    <row r="6" spans="1:16" ht="43.5" customHeight="1" thickBot="1" x14ac:dyDescent="0.25">
      <c r="A6" s="190" t="s">
        <v>1687</v>
      </c>
      <c r="B6" s="16"/>
      <c r="C6" s="387" t="s">
        <v>1436</v>
      </c>
      <c r="D6" s="124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25" t="str">
        <f>'Данные по ТП'!C184</f>
        <v>ТМ-630/10</v>
      </c>
      <c r="N6" s="126" t="s">
        <v>1352</v>
      </c>
      <c r="O6" s="125" t="s">
        <v>5</v>
      </c>
      <c r="P6" s="127">
        <f>'Данные по ТП'!F184</f>
        <v>4241</v>
      </c>
    </row>
    <row r="7" spans="1:16" ht="19.5" thickBot="1" x14ac:dyDescent="0.25">
      <c r="A7" s="794" t="s">
        <v>1572</v>
      </c>
      <c r="B7" s="887" t="s">
        <v>1100</v>
      </c>
      <c r="C7" s="463">
        <v>1</v>
      </c>
      <c r="D7" s="176" t="s">
        <v>1690</v>
      </c>
      <c r="E7" s="173"/>
      <c r="F7" s="686">
        <f>((O7*1.73*220*0.9)/1000)+((N7*1.73*220*0.9)/1000)+((M7*1.73*220*0.9)/1000)</f>
        <v>7.8784200000000002</v>
      </c>
      <c r="G7" s="822">
        <v>235</v>
      </c>
      <c r="H7" s="822">
        <v>235</v>
      </c>
      <c r="I7" s="822">
        <v>233</v>
      </c>
      <c r="J7" s="822">
        <v>406</v>
      </c>
      <c r="K7" s="822">
        <v>405</v>
      </c>
      <c r="L7" s="822">
        <v>405</v>
      </c>
      <c r="M7" s="214">
        <v>12</v>
      </c>
      <c r="N7" s="214">
        <v>5</v>
      </c>
      <c r="O7" s="214">
        <v>6</v>
      </c>
      <c r="P7" s="214">
        <v>0</v>
      </c>
    </row>
    <row r="8" spans="1:16" ht="19.5" thickBot="1" x14ac:dyDescent="0.25">
      <c r="A8" s="800"/>
      <c r="B8" s="910"/>
      <c r="C8" s="464">
        <v>2</v>
      </c>
      <c r="D8" s="173" t="s">
        <v>1102</v>
      </c>
      <c r="E8" s="173"/>
      <c r="F8" s="686">
        <f t="shared" ref="F8:F11" si="0">((O8*1.73*220*0.9)/1000)+((N8*1.73*220*0.9)/1000)+((M8*1.73*220*0.9)/1000)</f>
        <v>0.34254000000000001</v>
      </c>
      <c r="G8" s="823"/>
      <c r="H8" s="823"/>
      <c r="I8" s="823"/>
      <c r="J8" s="823"/>
      <c r="K8" s="823"/>
      <c r="L8" s="823"/>
      <c r="M8" s="214"/>
      <c r="N8" s="214"/>
      <c r="O8" s="214">
        <v>1</v>
      </c>
      <c r="P8" s="214">
        <v>0</v>
      </c>
    </row>
    <row r="9" spans="1:16" ht="19.5" thickBot="1" x14ac:dyDescent="0.25">
      <c r="A9" s="800"/>
      <c r="B9" s="910"/>
      <c r="C9" s="464">
        <v>3</v>
      </c>
      <c r="D9" s="173" t="s">
        <v>1103</v>
      </c>
      <c r="E9" s="173"/>
      <c r="F9" s="686">
        <f t="shared" si="0"/>
        <v>0</v>
      </c>
      <c r="G9" s="686"/>
      <c r="H9" s="686"/>
      <c r="I9" s="686"/>
      <c r="J9" s="686"/>
      <c r="K9" s="686"/>
      <c r="L9" s="686"/>
      <c r="M9" s="214"/>
      <c r="N9" s="214"/>
      <c r="O9" s="214"/>
      <c r="P9" s="214"/>
    </row>
    <row r="10" spans="1:16" ht="19.5" thickBot="1" x14ac:dyDescent="0.35">
      <c r="A10" s="800"/>
      <c r="B10" s="910"/>
      <c r="C10" s="465">
        <v>4</v>
      </c>
      <c r="D10" s="176" t="s">
        <v>1104</v>
      </c>
      <c r="E10" s="176"/>
      <c r="F10" s="686">
        <f t="shared" si="0"/>
        <v>0</v>
      </c>
      <c r="G10" s="686"/>
      <c r="H10" s="686"/>
      <c r="I10" s="686"/>
      <c r="J10" s="686"/>
      <c r="K10" s="686"/>
      <c r="L10" s="686"/>
      <c r="M10" s="289"/>
      <c r="N10" s="289"/>
      <c r="O10" s="289"/>
      <c r="P10" s="289"/>
    </row>
    <row r="11" spans="1:16" ht="19.5" thickBot="1" x14ac:dyDescent="0.35">
      <c r="A11" s="800"/>
      <c r="B11" s="910"/>
      <c r="C11" s="465">
        <v>5</v>
      </c>
      <c r="D11" s="176" t="s">
        <v>1105</v>
      </c>
      <c r="E11" s="176"/>
      <c r="F11" s="686">
        <f t="shared" si="0"/>
        <v>0</v>
      </c>
      <c r="G11" s="686"/>
      <c r="H11" s="686"/>
      <c r="I11" s="686"/>
      <c r="J11" s="686"/>
      <c r="K11" s="686"/>
      <c r="L11" s="686"/>
      <c r="M11" s="289"/>
      <c r="N11" s="289"/>
      <c r="O11" s="289"/>
      <c r="P11" s="289"/>
    </row>
    <row r="12" spans="1:16" ht="19.5" thickBot="1" x14ac:dyDescent="0.35">
      <c r="A12" s="800"/>
      <c r="B12" s="910"/>
      <c r="C12" s="465">
        <v>6</v>
      </c>
      <c r="D12" s="176" t="s">
        <v>1106</v>
      </c>
      <c r="E12" s="176"/>
      <c r="F12" s="686">
        <f>((O12*1.73*220*0.9)/1000)+((N12*1.73*220*0.9)/1000)+((M12*1.73*220*0.9)/1000)</f>
        <v>0.34254000000000001</v>
      </c>
      <c r="G12" s="686"/>
      <c r="H12" s="686"/>
      <c r="I12" s="686"/>
      <c r="J12" s="686"/>
      <c r="K12" s="686"/>
      <c r="L12" s="686"/>
      <c r="M12" s="289">
        <v>0</v>
      </c>
      <c r="N12" s="289">
        <v>1</v>
      </c>
      <c r="O12" s="289">
        <v>0</v>
      </c>
      <c r="P12" s="289">
        <v>1</v>
      </c>
    </row>
    <row r="13" spans="1:16" ht="19.5" thickBot="1" x14ac:dyDescent="0.35">
      <c r="A13" s="800"/>
      <c r="B13" s="910"/>
      <c r="C13" s="465">
        <v>7</v>
      </c>
      <c r="D13" s="176" t="s">
        <v>1107</v>
      </c>
      <c r="E13" s="176"/>
      <c r="F13" s="686">
        <f t="shared" ref="F13:F15" si="1">((O13*1.73*220*0.9)/1000)+((N13*1.73*220*0.9)/1000)+((M13*1.73*220*0.9)/1000)</f>
        <v>0</v>
      </c>
      <c r="G13" s="686"/>
      <c r="H13" s="686"/>
      <c r="I13" s="686"/>
      <c r="J13" s="686"/>
      <c r="K13" s="686"/>
      <c r="L13" s="686"/>
      <c r="M13" s="289">
        <v>0</v>
      </c>
      <c r="N13" s="289">
        <v>0</v>
      </c>
      <c r="O13" s="289">
        <v>0</v>
      </c>
      <c r="P13" s="289">
        <v>0</v>
      </c>
    </row>
    <row r="14" spans="1:16" ht="19.5" thickBot="1" x14ac:dyDescent="0.35">
      <c r="A14" s="800"/>
      <c r="B14" s="910"/>
      <c r="C14" s="465">
        <v>8</v>
      </c>
      <c r="D14" s="176" t="s">
        <v>1108</v>
      </c>
      <c r="E14" s="176"/>
      <c r="F14" s="686">
        <f t="shared" si="1"/>
        <v>0</v>
      </c>
      <c r="G14" s="686"/>
      <c r="H14" s="686"/>
      <c r="I14" s="686"/>
      <c r="J14" s="686"/>
      <c r="K14" s="686"/>
      <c r="L14" s="686"/>
      <c r="M14" s="289">
        <v>0</v>
      </c>
      <c r="N14" s="289">
        <v>0</v>
      </c>
      <c r="O14" s="289">
        <v>0</v>
      </c>
      <c r="P14" s="289">
        <v>0</v>
      </c>
    </row>
    <row r="15" spans="1:16" ht="19.5" thickBot="1" x14ac:dyDescent="0.35">
      <c r="A15" s="800"/>
      <c r="B15" s="910"/>
      <c r="C15" s="464"/>
      <c r="D15" s="173"/>
      <c r="E15" s="173"/>
      <c r="F15" s="686">
        <f t="shared" si="1"/>
        <v>0</v>
      </c>
      <c r="G15" s="686"/>
      <c r="H15" s="686"/>
      <c r="I15" s="686"/>
      <c r="J15" s="686"/>
      <c r="K15" s="686"/>
      <c r="L15" s="686"/>
      <c r="M15" s="289"/>
      <c r="N15" s="289"/>
      <c r="O15" s="289"/>
      <c r="P15" s="289"/>
    </row>
    <row r="16" spans="1:16" ht="19.5" thickBot="1" x14ac:dyDescent="0.35">
      <c r="A16" s="800"/>
      <c r="B16" s="910"/>
      <c r="C16" s="464"/>
      <c r="D16" s="173"/>
      <c r="E16" s="173"/>
      <c r="F16" s="173"/>
      <c r="G16" s="173"/>
      <c r="H16" s="173"/>
      <c r="I16" s="173"/>
      <c r="J16" s="173"/>
      <c r="K16" s="173"/>
      <c r="L16" s="173"/>
      <c r="M16" s="289"/>
      <c r="N16" s="289"/>
      <c r="O16" s="289"/>
      <c r="P16" s="289"/>
    </row>
    <row r="17" spans="1:17" ht="19.5" thickBot="1" x14ac:dyDescent="0.35">
      <c r="A17" s="800"/>
      <c r="B17" s="910"/>
      <c r="C17" s="464"/>
      <c r="D17" s="3" t="s">
        <v>1314</v>
      </c>
      <c r="E17" s="25"/>
      <c r="F17" s="25"/>
      <c r="G17" s="25"/>
      <c r="H17" s="25"/>
      <c r="I17" s="25"/>
      <c r="J17" s="25"/>
      <c r="K17" s="25"/>
      <c r="L17" s="25"/>
      <c r="M17" s="86">
        <f>SUM(M7:M14)</f>
        <v>12</v>
      </c>
      <c r="N17" s="86">
        <f>SUM(N7:N14)</f>
        <v>6</v>
      </c>
      <c r="O17" s="86">
        <f>SUM(O7:O14)</f>
        <v>7</v>
      </c>
      <c r="P17" s="86">
        <f>SUM(P8:P14)</f>
        <v>1</v>
      </c>
    </row>
    <row r="18" spans="1:17" ht="19.5" thickBot="1" x14ac:dyDescent="0.25">
      <c r="A18" s="800"/>
      <c r="B18" s="910"/>
      <c r="C18" s="464"/>
      <c r="D18" s="3" t="s">
        <v>1315</v>
      </c>
      <c r="E18" s="25"/>
      <c r="F18" s="25"/>
      <c r="G18" s="25"/>
      <c r="H18" s="25"/>
      <c r="I18" s="25"/>
      <c r="J18" s="25"/>
      <c r="K18" s="25"/>
      <c r="L18" s="25"/>
      <c r="M18" s="135">
        <f t="shared" ref="M18:O18" si="2">(M17*1.73*220*0.9)/1000</f>
        <v>4.1104799999999999</v>
      </c>
      <c r="N18" s="135">
        <f t="shared" si="2"/>
        <v>2.05524</v>
      </c>
      <c r="O18" s="135">
        <f t="shared" si="2"/>
        <v>2.3977799999999996</v>
      </c>
      <c r="P18" s="136"/>
      <c r="Q18" s="168"/>
    </row>
    <row r="19" spans="1:17" ht="19.5" thickBot="1" x14ac:dyDescent="0.25">
      <c r="A19" s="800"/>
      <c r="B19" s="910"/>
      <c r="C19" s="464"/>
      <c r="D19" s="3" t="s">
        <v>1316</v>
      </c>
      <c r="E19" s="420"/>
      <c r="F19" s="420"/>
      <c r="G19" s="420"/>
      <c r="H19" s="420"/>
      <c r="I19" s="420"/>
      <c r="J19" s="420"/>
      <c r="K19" s="420"/>
      <c r="L19" s="420"/>
      <c r="M19" s="788">
        <f>(M18+N18+O18)</f>
        <v>8.5634999999999994</v>
      </c>
      <c r="N19" s="789"/>
      <c r="O19" s="789"/>
      <c r="P19" s="790"/>
      <c r="Q19" s="168"/>
    </row>
    <row r="20" spans="1:17" ht="19.5" thickBot="1" x14ac:dyDescent="0.25">
      <c r="A20" s="800"/>
      <c r="B20" s="910"/>
      <c r="C20" s="466"/>
      <c r="D20" s="830"/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1"/>
      <c r="P20" s="832"/>
      <c r="Q20" s="168"/>
    </row>
    <row r="21" spans="1:17" ht="36.75" customHeight="1" thickBot="1" x14ac:dyDescent="0.25">
      <c r="A21" s="800"/>
      <c r="B21" s="910"/>
      <c r="C21" s="387" t="s">
        <v>1436</v>
      </c>
      <c r="D21" s="124" t="s">
        <v>1327</v>
      </c>
      <c r="E21" s="390" t="s">
        <v>1435</v>
      </c>
      <c r="F21" s="499" t="s">
        <v>1511</v>
      </c>
      <c r="G21" s="499" t="s">
        <v>1557</v>
      </c>
      <c r="H21" s="720" t="s">
        <v>1558</v>
      </c>
      <c r="I21" s="499" t="s">
        <v>1559</v>
      </c>
      <c r="J21" s="720" t="s">
        <v>1446</v>
      </c>
      <c r="K21" s="499" t="s">
        <v>1560</v>
      </c>
      <c r="L21" s="499" t="s">
        <v>1561</v>
      </c>
      <c r="M21" s="125" t="str">
        <f>'Данные по ТП'!C185</f>
        <v>ТМ-630/10</v>
      </c>
      <c r="N21" s="126" t="s">
        <v>1352</v>
      </c>
      <c r="O21" s="125" t="s">
        <v>5</v>
      </c>
      <c r="P21" s="127">
        <f>'Данные по ТП'!F185</f>
        <v>29586</v>
      </c>
    </row>
    <row r="22" spans="1:17" ht="19.5" thickBot="1" x14ac:dyDescent="0.35">
      <c r="A22" s="800"/>
      <c r="B22" s="910"/>
      <c r="C22" s="465">
        <v>9</v>
      </c>
      <c r="D22" s="290" t="s">
        <v>916</v>
      </c>
      <c r="E22" s="186"/>
      <c r="F22" s="686">
        <f>((O22*1.73*220*0.9)/1000)+((N22*1.73*220*0.9)/1000)+((M22*1.73*220*0.9)/1000)</f>
        <v>0</v>
      </c>
      <c r="G22" s="822"/>
      <c r="H22" s="822"/>
      <c r="I22" s="822"/>
      <c r="J22" s="822"/>
      <c r="K22" s="822"/>
      <c r="L22" s="822"/>
      <c r="M22" s="291">
        <v>0</v>
      </c>
      <c r="N22" s="291">
        <v>0</v>
      </c>
      <c r="O22" s="291">
        <v>0</v>
      </c>
      <c r="P22" s="291">
        <v>0</v>
      </c>
    </row>
    <row r="23" spans="1:17" ht="19.5" thickBot="1" x14ac:dyDescent="0.35">
      <c r="A23" s="800"/>
      <c r="B23" s="910"/>
      <c r="C23" s="465">
        <v>10</v>
      </c>
      <c r="D23" s="290" t="s">
        <v>1109</v>
      </c>
      <c r="E23" s="186"/>
      <c r="F23" s="686">
        <f t="shared" ref="F23:F26" si="3">((O23*1.73*220*0.9)/1000)+((N23*1.73*220*0.9)/1000)+((M23*1.73*220*0.9)/1000)</f>
        <v>0</v>
      </c>
      <c r="G23" s="823"/>
      <c r="H23" s="823"/>
      <c r="I23" s="823"/>
      <c r="J23" s="823"/>
      <c r="K23" s="823"/>
      <c r="L23" s="823"/>
      <c r="M23" s="291">
        <v>0</v>
      </c>
      <c r="N23" s="291">
        <v>0</v>
      </c>
      <c r="O23" s="291">
        <v>0</v>
      </c>
      <c r="P23" s="291">
        <v>0</v>
      </c>
    </row>
    <row r="24" spans="1:17" ht="19.5" thickBot="1" x14ac:dyDescent="0.35">
      <c r="A24" s="800"/>
      <c r="B24" s="910"/>
      <c r="C24" s="465">
        <v>14</v>
      </c>
      <c r="D24" s="290" t="s">
        <v>1688</v>
      </c>
      <c r="E24" s="186"/>
      <c r="F24" s="686">
        <f t="shared" si="3"/>
        <v>0</v>
      </c>
      <c r="G24" s="686"/>
      <c r="H24" s="686"/>
      <c r="I24" s="686"/>
      <c r="J24" s="686"/>
      <c r="K24" s="686"/>
      <c r="L24" s="686"/>
      <c r="M24" s="291">
        <v>0</v>
      </c>
      <c r="N24" s="291">
        <v>0</v>
      </c>
      <c r="O24" s="291">
        <v>0</v>
      </c>
      <c r="P24" s="291">
        <v>0</v>
      </c>
    </row>
    <row r="25" spans="1:17" ht="19.5" thickBot="1" x14ac:dyDescent="0.35">
      <c r="A25" s="800"/>
      <c r="B25" s="910"/>
      <c r="C25" s="465">
        <v>16</v>
      </c>
      <c r="D25" s="290" t="s">
        <v>1689</v>
      </c>
      <c r="E25" s="186"/>
      <c r="F25" s="686">
        <f t="shared" si="3"/>
        <v>181.88873999999998</v>
      </c>
      <c r="G25" s="686"/>
      <c r="H25" s="686"/>
      <c r="I25" s="686"/>
      <c r="J25" s="686"/>
      <c r="K25" s="686"/>
      <c r="L25" s="686"/>
      <c r="M25" s="291">
        <v>215</v>
      </c>
      <c r="N25" s="291">
        <v>147</v>
      </c>
      <c r="O25" s="291">
        <v>169</v>
      </c>
      <c r="P25" s="291">
        <v>14</v>
      </c>
    </row>
    <row r="26" spans="1:17" ht="19.5" thickBot="1" x14ac:dyDescent="0.35">
      <c r="A26" s="800"/>
      <c r="B26" s="910"/>
      <c r="C26" s="465"/>
      <c r="D26" s="290"/>
      <c r="E26" s="186"/>
      <c r="F26" s="686">
        <f t="shared" si="3"/>
        <v>0</v>
      </c>
      <c r="G26" s="686"/>
      <c r="H26" s="686"/>
      <c r="I26" s="686"/>
      <c r="J26" s="686"/>
      <c r="K26" s="686"/>
      <c r="L26" s="686"/>
      <c r="M26" s="291"/>
      <c r="N26" s="291"/>
      <c r="O26" s="291"/>
      <c r="P26" s="291"/>
    </row>
    <row r="27" spans="1:17" ht="19.5" thickBot="1" x14ac:dyDescent="0.35">
      <c r="A27" s="800"/>
      <c r="B27" s="910"/>
      <c r="C27" s="465"/>
      <c r="D27" s="87"/>
      <c r="E27" s="468"/>
      <c r="F27" s="686"/>
      <c r="G27" s="686"/>
      <c r="H27" s="686"/>
      <c r="I27" s="686"/>
      <c r="J27" s="686"/>
      <c r="K27" s="686"/>
      <c r="L27" s="686"/>
      <c r="M27" s="86">
        <f>SUM(M22:M25)</f>
        <v>215</v>
      </c>
      <c r="N27" s="86">
        <f>SUM(N22:N25)</f>
        <v>147</v>
      </c>
      <c r="O27" s="86">
        <f>SUM(O22:O25)</f>
        <v>169</v>
      </c>
      <c r="P27" s="86">
        <f>SUM(P22:P25)</f>
        <v>14</v>
      </c>
    </row>
    <row r="28" spans="1:17" ht="19.5" thickBot="1" x14ac:dyDescent="0.35">
      <c r="A28" s="800"/>
      <c r="B28" s="910"/>
      <c r="C28" s="465"/>
      <c r="D28" s="87"/>
      <c r="E28" s="469"/>
      <c r="F28" s="686"/>
      <c r="G28" s="686"/>
      <c r="H28" s="686"/>
      <c r="I28" s="686"/>
      <c r="J28" s="686"/>
      <c r="K28" s="686"/>
      <c r="L28" s="686"/>
      <c r="M28" s="135">
        <f t="shared" ref="M28:O28" si="4">(M27*1.73*220*0.9)/1000</f>
        <v>73.646100000000004</v>
      </c>
      <c r="N28" s="135">
        <f t="shared" si="4"/>
        <v>50.353379999999994</v>
      </c>
      <c r="O28" s="135">
        <f t="shared" si="4"/>
        <v>57.88926</v>
      </c>
      <c r="P28" s="136"/>
      <c r="Q28" s="168"/>
    </row>
    <row r="29" spans="1:17" ht="19.5" thickBot="1" x14ac:dyDescent="0.35">
      <c r="A29" s="800"/>
      <c r="B29" s="910"/>
      <c r="C29" s="465"/>
      <c r="D29" s="87"/>
      <c r="E29" s="470"/>
      <c r="F29" s="686"/>
      <c r="G29" s="723"/>
      <c r="H29" s="723"/>
      <c r="I29" s="723"/>
      <c r="J29" s="723"/>
      <c r="K29" s="723"/>
      <c r="L29" s="723"/>
      <c r="M29" s="788">
        <f>(M28+N28+O28)</f>
        <v>181.88874000000001</v>
      </c>
      <c r="N29" s="789"/>
      <c r="O29" s="789"/>
      <c r="P29" s="790"/>
      <c r="Q29" s="168"/>
    </row>
    <row r="30" spans="1:17" ht="19.5" thickBot="1" x14ac:dyDescent="0.25">
      <c r="A30" s="800"/>
      <c r="B30" s="910"/>
      <c r="C30" s="464"/>
      <c r="D30" s="3" t="s">
        <v>1313</v>
      </c>
      <c r="E30" s="25"/>
      <c r="F30" s="686"/>
      <c r="G30" s="686"/>
      <c r="H30" s="686"/>
      <c r="I30" s="686"/>
      <c r="J30" s="686"/>
      <c r="K30" s="686"/>
      <c r="L30" s="686"/>
      <c r="M30" s="84"/>
      <c r="N30" s="84"/>
      <c r="O30" s="84"/>
      <c r="P30" s="84"/>
      <c r="Q30" s="168"/>
    </row>
    <row r="31" spans="1:17" ht="19.5" thickBot="1" x14ac:dyDescent="0.25">
      <c r="A31" s="800"/>
      <c r="B31" s="910"/>
      <c r="C31" s="464"/>
      <c r="D31" s="3" t="s">
        <v>1315</v>
      </c>
      <c r="E31" s="25"/>
      <c r="F31" s="25"/>
      <c r="G31" s="25"/>
      <c r="H31" s="25"/>
      <c r="I31" s="25"/>
      <c r="J31" s="25"/>
      <c r="K31" s="25"/>
      <c r="L31" s="25"/>
      <c r="M31" s="84"/>
      <c r="N31" s="84"/>
      <c r="O31" s="84"/>
      <c r="P31" s="84"/>
    </row>
    <row r="32" spans="1:17" ht="19.5" thickBot="1" x14ac:dyDescent="0.35">
      <c r="A32" s="800"/>
      <c r="B32" s="910"/>
      <c r="C32" s="464"/>
      <c r="D32" s="3" t="s">
        <v>1317</v>
      </c>
      <c r="E32" s="25"/>
      <c r="F32" s="25"/>
      <c r="G32" s="25"/>
      <c r="H32" s="25"/>
      <c r="I32" s="25"/>
      <c r="J32" s="25"/>
      <c r="K32" s="25"/>
      <c r="L32" s="25"/>
      <c r="M32" s="86"/>
      <c r="N32" s="86"/>
      <c r="O32" s="86"/>
      <c r="P32" s="86"/>
    </row>
    <row r="33" spans="1:16" ht="19.5" thickBot="1" x14ac:dyDescent="0.35">
      <c r="A33" s="801"/>
      <c r="B33" s="911"/>
      <c r="C33" s="467"/>
      <c r="D33" s="37" t="s">
        <v>59</v>
      </c>
      <c r="E33" s="363"/>
      <c r="F33" s="676"/>
      <c r="G33" s="718"/>
      <c r="H33" s="718"/>
      <c r="I33" s="718"/>
      <c r="J33" s="718"/>
      <c r="K33" s="718"/>
      <c r="L33" s="718"/>
      <c r="M33" s="88">
        <f>M27+M17</f>
        <v>227</v>
      </c>
      <c r="N33" s="88">
        <f>N27+N17</f>
        <v>153</v>
      </c>
      <c r="O33" s="88">
        <f t="shared" ref="O33:P33" si="5">O27+O17</f>
        <v>176</v>
      </c>
      <c r="P33" s="88">
        <f t="shared" si="5"/>
        <v>15</v>
      </c>
    </row>
    <row r="34" spans="1:16" s="100" customFormat="1" x14ac:dyDescent="0.25">
      <c r="C34" s="457"/>
      <c r="E34" s="457"/>
      <c r="F34" s="457"/>
      <c r="G34" s="457"/>
      <c r="H34" s="457"/>
      <c r="I34" s="457"/>
      <c r="J34" s="457"/>
      <c r="K34" s="457"/>
      <c r="L34" s="457"/>
    </row>
    <row r="35" spans="1:16" s="100" customFormat="1" ht="25.5" x14ac:dyDescent="0.25">
      <c r="C35" s="457"/>
      <c r="D35" s="629" t="str">
        <f>HYPERLINK("#Оглавление!h15","&lt;&lt;&lt;&lt;&lt;")</f>
        <v>&lt;&lt;&lt;&lt;&lt;</v>
      </c>
      <c r="E35" s="457"/>
      <c r="F35" s="457"/>
      <c r="G35" s="457"/>
      <c r="H35" s="457"/>
      <c r="I35" s="457"/>
      <c r="J35" s="457"/>
      <c r="K35" s="457"/>
      <c r="L35" s="457"/>
    </row>
    <row r="36" spans="1:16" s="100" customFormat="1" x14ac:dyDescent="0.25">
      <c r="C36" s="457"/>
      <c r="E36" s="457"/>
      <c r="F36" s="457"/>
      <c r="G36" s="457"/>
      <c r="H36" s="457"/>
      <c r="I36" s="457"/>
      <c r="J36" s="457"/>
      <c r="K36" s="457"/>
      <c r="L36" s="457"/>
    </row>
    <row r="37" spans="1:16" s="100" customFormat="1" x14ac:dyDescent="0.25">
      <c r="C37" s="457"/>
      <c r="E37" s="457"/>
      <c r="F37" s="457"/>
      <c r="G37" s="457"/>
      <c r="H37" s="457"/>
      <c r="I37" s="457"/>
      <c r="J37" s="457"/>
      <c r="K37" s="457"/>
      <c r="L37" s="457"/>
    </row>
    <row r="38" spans="1:16" s="100" customFormat="1" x14ac:dyDescent="0.25">
      <c r="C38" s="457"/>
      <c r="E38" s="457"/>
      <c r="F38" s="457"/>
      <c r="G38" s="457"/>
      <c r="H38" s="457"/>
      <c r="I38" s="457"/>
      <c r="J38" s="457"/>
      <c r="K38" s="457"/>
      <c r="L38" s="457"/>
    </row>
    <row r="39" spans="1:16" s="100" customFormat="1" x14ac:dyDescent="0.25">
      <c r="C39" s="457"/>
      <c r="E39" s="457"/>
      <c r="F39" s="457"/>
      <c r="G39" s="457"/>
      <c r="H39" s="457"/>
      <c r="I39" s="457"/>
      <c r="J39" s="457"/>
      <c r="K39" s="457"/>
      <c r="L39" s="457"/>
    </row>
    <row r="40" spans="1:16" s="100" customFormat="1" x14ac:dyDescent="0.25">
      <c r="C40" s="457"/>
      <c r="E40" s="457"/>
      <c r="F40" s="457"/>
      <c r="G40" s="457"/>
      <c r="H40" s="457"/>
      <c r="I40" s="457"/>
      <c r="J40" s="457"/>
      <c r="K40" s="457"/>
      <c r="L40" s="457"/>
    </row>
    <row r="41" spans="1:16" s="100" customFormat="1" x14ac:dyDescent="0.25">
      <c r="C41" s="457"/>
      <c r="E41" s="457"/>
      <c r="F41" s="457"/>
      <c r="G41" s="457"/>
      <c r="H41" s="457"/>
      <c r="I41" s="457"/>
      <c r="J41" s="457"/>
      <c r="K41" s="457"/>
      <c r="L41" s="457"/>
    </row>
    <row r="42" spans="1:16" s="100" customFormat="1" x14ac:dyDescent="0.25">
      <c r="C42" s="457"/>
      <c r="E42" s="457"/>
      <c r="F42" s="457"/>
      <c r="G42" s="457"/>
      <c r="H42" s="457"/>
      <c r="I42" s="457"/>
      <c r="J42" s="457"/>
      <c r="K42" s="457"/>
      <c r="L42" s="457"/>
    </row>
    <row r="43" spans="1:16" s="100" customFormat="1" x14ac:dyDescent="0.25">
      <c r="C43" s="457"/>
      <c r="E43" s="457"/>
      <c r="F43" s="457"/>
      <c r="G43" s="457"/>
      <c r="H43" s="457"/>
      <c r="I43" s="457"/>
      <c r="J43" s="457"/>
      <c r="K43" s="457"/>
      <c r="L43" s="457"/>
    </row>
    <row r="44" spans="1:16" s="100" customFormat="1" x14ac:dyDescent="0.25">
      <c r="C44" s="457"/>
      <c r="E44" s="457"/>
      <c r="F44" s="457"/>
      <c r="G44" s="457"/>
      <c r="H44" s="457"/>
      <c r="I44" s="457"/>
      <c r="J44" s="457"/>
      <c r="K44" s="457"/>
      <c r="L44" s="457"/>
    </row>
    <row r="45" spans="1:16" s="100" customFormat="1" x14ac:dyDescent="0.25">
      <c r="C45" s="457"/>
      <c r="E45" s="457"/>
      <c r="F45" s="457"/>
      <c r="G45" s="457"/>
      <c r="H45" s="457"/>
      <c r="I45" s="457"/>
      <c r="J45" s="457"/>
      <c r="K45" s="457"/>
      <c r="L45" s="457"/>
    </row>
    <row r="46" spans="1:16" s="100" customFormat="1" x14ac:dyDescent="0.25">
      <c r="C46" s="457"/>
      <c r="E46" s="457"/>
      <c r="F46" s="457"/>
      <c r="G46" s="457"/>
      <c r="H46" s="457"/>
      <c r="I46" s="457"/>
      <c r="J46" s="457"/>
      <c r="K46" s="457"/>
      <c r="L46" s="457"/>
    </row>
    <row r="47" spans="1:16" s="100" customFormat="1" x14ac:dyDescent="0.25">
      <c r="C47" s="457"/>
      <c r="E47" s="457"/>
      <c r="F47" s="457"/>
      <c r="G47" s="457"/>
      <c r="H47" s="457"/>
      <c r="I47" s="457"/>
      <c r="J47" s="457"/>
      <c r="K47" s="457"/>
      <c r="L47" s="457"/>
    </row>
    <row r="48" spans="1:16" s="100" customFormat="1" x14ac:dyDescent="0.25">
      <c r="C48" s="457"/>
      <c r="E48" s="457"/>
      <c r="F48" s="457"/>
      <c r="G48" s="457"/>
      <c r="H48" s="457"/>
      <c r="I48" s="457"/>
      <c r="J48" s="457"/>
      <c r="K48" s="457"/>
      <c r="L48" s="457"/>
    </row>
    <row r="49" spans="3:12" s="100" customFormat="1" x14ac:dyDescent="0.25">
      <c r="C49" s="457"/>
      <c r="E49" s="457"/>
      <c r="F49" s="457"/>
      <c r="G49" s="457"/>
      <c r="H49" s="457"/>
      <c r="I49" s="457"/>
      <c r="J49" s="457"/>
      <c r="K49" s="457"/>
      <c r="L49" s="457"/>
    </row>
    <row r="50" spans="3:12" s="100" customFormat="1" x14ac:dyDescent="0.25">
      <c r="C50" s="457"/>
      <c r="E50" s="457"/>
      <c r="F50" s="457"/>
      <c r="G50" s="457"/>
      <c r="H50" s="457"/>
      <c r="I50" s="457"/>
      <c r="J50" s="457"/>
      <c r="K50" s="457"/>
      <c r="L50" s="457"/>
    </row>
    <row r="51" spans="3:12" s="100" customFormat="1" x14ac:dyDescent="0.25">
      <c r="C51" s="457"/>
      <c r="E51" s="457"/>
      <c r="F51" s="457"/>
      <c r="G51" s="457"/>
      <c r="H51" s="457"/>
      <c r="I51" s="457"/>
      <c r="J51" s="457"/>
      <c r="K51" s="457"/>
      <c r="L51" s="457"/>
    </row>
    <row r="52" spans="3:12" s="100" customFormat="1" x14ac:dyDescent="0.25">
      <c r="C52" s="457"/>
      <c r="E52" s="457"/>
      <c r="F52" s="457"/>
      <c r="G52" s="457"/>
      <c r="H52" s="457"/>
      <c r="I52" s="457"/>
      <c r="J52" s="457"/>
      <c r="K52" s="457"/>
      <c r="L52" s="457"/>
    </row>
    <row r="53" spans="3:12" s="100" customFormat="1" x14ac:dyDescent="0.25">
      <c r="C53" s="457"/>
      <c r="E53" s="457"/>
      <c r="F53" s="457"/>
      <c r="G53" s="457"/>
      <c r="H53" s="457"/>
      <c r="I53" s="457"/>
      <c r="J53" s="457"/>
      <c r="K53" s="457"/>
      <c r="L53" s="457"/>
    </row>
    <row r="54" spans="3:12" s="100" customFormat="1" x14ac:dyDescent="0.25">
      <c r="C54" s="457"/>
      <c r="E54" s="457"/>
      <c r="F54" s="457"/>
      <c r="G54" s="457"/>
      <c r="H54" s="457"/>
      <c r="I54" s="457"/>
      <c r="J54" s="457"/>
      <c r="K54" s="457"/>
      <c r="L54" s="457"/>
    </row>
    <row r="55" spans="3:12" s="100" customFormat="1" x14ac:dyDescent="0.25">
      <c r="C55" s="457"/>
      <c r="E55" s="457"/>
      <c r="F55" s="457"/>
      <c r="G55" s="457"/>
      <c r="H55" s="457"/>
      <c r="I55" s="457"/>
      <c r="J55" s="457"/>
      <c r="K55" s="457"/>
      <c r="L55" s="457"/>
    </row>
    <row r="56" spans="3:12" s="100" customFormat="1" x14ac:dyDescent="0.25">
      <c r="C56" s="457"/>
      <c r="E56" s="457"/>
      <c r="F56" s="457"/>
      <c r="G56" s="457"/>
      <c r="H56" s="457"/>
      <c r="I56" s="457"/>
      <c r="J56" s="457"/>
      <c r="K56" s="457"/>
      <c r="L56" s="457"/>
    </row>
    <row r="57" spans="3:12" s="100" customFormat="1" x14ac:dyDescent="0.25">
      <c r="C57" s="457"/>
      <c r="E57" s="457"/>
      <c r="F57" s="457"/>
      <c r="G57" s="457"/>
      <c r="H57" s="457"/>
      <c r="I57" s="457"/>
      <c r="J57" s="457"/>
      <c r="K57" s="457"/>
      <c r="L57" s="457"/>
    </row>
    <row r="58" spans="3:12" s="100" customFormat="1" x14ac:dyDescent="0.25">
      <c r="C58" s="457"/>
      <c r="E58" s="457"/>
      <c r="F58" s="457"/>
      <c r="G58" s="457"/>
      <c r="H58" s="457"/>
      <c r="I58" s="457"/>
      <c r="J58" s="457"/>
      <c r="K58" s="457"/>
      <c r="L58" s="457"/>
    </row>
    <row r="59" spans="3:12" s="100" customFormat="1" x14ac:dyDescent="0.25">
      <c r="C59" s="457"/>
      <c r="E59" s="457"/>
      <c r="F59" s="457"/>
      <c r="G59" s="457"/>
      <c r="H59" s="457"/>
      <c r="I59" s="457"/>
      <c r="J59" s="457"/>
      <c r="K59" s="457"/>
      <c r="L59" s="457"/>
    </row>
    <row r="60" spans="3:12" s="100" customFormat="1" x14ac:dyDescent="0.25">
      <c r="C60" s="457"/>
      <c r="E60" s="457"/>
      <c r="F60" s="457"/>
      <c r="G60" s="457"/>
      <c r="H60" s="457"/>
      <c r="I60" s="457"/>
      <c r="J60" s="457"/>
      <c r="K60" s="457"/>
      <c r="L60" s="457"/>
    </row>
    <row r="61" spans="3:12" s="100" customFormat="1" x14ac:dyDescent="0.25">
      <c r="C61" s="457"/>
      <c r="E61" s="457"/>
      <c r="F61" s="457"/>
      <c r="G61" s="457"/>
      <c r="H61" s="457"/>
      <c r="I61" s="457"/>
      <c r="J61" s="457"/>
      <c r="K61" s="457"/>
      <c r="L61" s="457"/>
    </row>
    <row r="62" spans="3:12" s="100" customFormat="1" x14ac:dyDescent="0.25">
      <c r="C62" s="457"/>
      <c r="E62" s="457"/>
      <c r="F62" s="457"/>
      <c r="G62" s="457"/>
      <c r="H62" s="457"/>
      <c r="I62" s="457"/>
      <c r="J62" s="457"/>
      <c r="K62" s="457"/>
      <c r="L62" s="457"/>
    </row>
    <row r="63" spans="3:12" s="100" customFormat="1" x14ac:dyDescent="0.25">
      <c r="C63" s="457"/>
      <c r="E63" s="457"/>
      <c r="F63" s="457"/>
      <c r="G63" s="457"/>
      <c r="H63" s="457"/>
      <c r="I63" s="457"/>
      <c r="J63" s="457"/>
      <c r="K63" s="457"/>
      <c r="L63" s="457"/>
    </row>
    <row r="64" spans="3:12" s="100" customFormat="1" x14ac:dyDescent="0.25">
      <c r="C64" s="457"/>
      <c r="E64" s="457"/>
      <c r="F64" s="457"/>
      <c r="G64" s="457"/>
      <c r="H64" s="457"/>
      <c r="I64" s="457"/>
      <c r="J64" s="457"/>
      <c r="K64" s="457"/>
      <c r="L64" s="457"/>
    </row>
    <row r="65" spans="3:12" s="100" customFormat="1" x14ac:dyDescent="0.25">
      <c r="C65" s="457"/>
      <c r="E65" s="457"/>
      <c r="F65" s="457"/>
      <c r="G65" s="457"/>
      <c r="H65" s="457"/>
      <c r="I65" s="457"/>
      <c r="J65" s="457"/>
      <c r="K65" s="457"/>
      <c r="L65" s="457"/>
    </row>
    <row r="66" spans="3:12" s="100" customFormat="1" x14ac:dyDescent="0.25">
      <c r="C66" s="457"/>
      <c r="E66" s="457"/>
      <c r="F66" s="457"/>
      <c r="G66" s="457"/>
      <c r="H66" s="457"/>
      <c r="I66" s="457"/>
      <c r="J66" s="457"/>
      <c r="K66" s="457"/>
      <c r="L66" s="457"/>
    </row>
    <row r="67" spans="3:12" s="100" customFormat="1" x14ac:dyDescent="0.25">
      <c r="C67" s="457"/>
      <c r="E67" s="457"/>
      <c r="F67" s="457"/>
      <c r="G67" s="457"/>
      <c r="H67" s="457"/>
      <c r="I67" s="457"/>
      <c r="J67" s="457"/>
      <c r="K67" s="457"/>
      <c r="L67" s="457"/>
    </row>
    <row r="68" spans="3:12" s="100" customFormat="1" x14ac:dyDescent="0.25">
      <c r="C68" s="457"/>
      <c r="E68" s="457"/>
      <c r="F68" s="457"/>
      <c r="G68" s="457"/>
      <c r="H68" s="457"/>
      <c r="I68" s="457"/>
      <c r="J68" s="457"/>
      <c r="K68" s="457"/>
      <c r="L68" s="457"/>
    </row>
    <row r="69" spans="3:12" s="100" customFormat="1" x14ac:dyDescent="0.25">
      <c r="C69" s="457"/>
      <c r="E69" s="457"/>
      <c r="F69" s="457"/>
      <c r="G69" s="457"/>
      <c r="H69" s="457"/>
      <c r="I69" s="457"/>
      <c r="J69" s="457"/>
      <c r="K69" s="457"/>
      <c r="L69" s="457"/>
    </row>
    <row r="70" spans="3:12" s="100" customFormat="1" x14ac:dyDescent="0.25">
      <c r="C70" s="457"/>
      <c r="E70" s="457"/>
      <c r="F70" s="457"/>
      <c r="G70" s="457"/>
      <c r="H70" s="457"/>
      <c r="I70" s="457"/>
      <c r="J70" s="457"/>
      <c r="K70" s="457"/>
      <c r="L70" s="457"/>
    </row>
    <row r="71" spans="3:12" s="100" customFormat="1" x14ac:dyDescent="0.25">
      <c r="C71" s="457"/>
      <c r="E71" s="457"/>
      <c r="F71" s="457"/>
      <c r="G71" s="457"/>
      <c r="H71" s="457"/>
      <c r="I71" s="457"/>
      <c r="J71" s="457"/>
      <c r="K71" s="457"/>
      <c r="L71" s="457"/>
    </row>
    <row r="72" spans="3:12" s="100" customFormat="1" x14ac:dyDescent="0.25">
      <c r="C72" s="457"/>
      <c r="E72" s="457"/>
      <c r="F72" s="457"/>
      <c r="G72" s="457"/>
      <c r="H72" s="457"/>
      <c r="I72" s="457"/>
      <c r="J72" s="457"/>
      <c r="K72" s="457"/>
      <c r="L72" s="457"/>
    </row>
    <row r="73" spans="3:12" s="100" customFormat="1" x14ac:dyDescent="0.25">
      <c r="C73" s="457"/>
      <c r="E73" s="457"/>
      <c r="F73" s="457"/>
      <c r="G73" s="457"/>
      <c r="H73" s="457"/>
      <c r="I73" s="457"/>
      <c r="J73" s="457"/>
      <c r="K73" s="457"/>
      <c r="L73" s="457"/>
    </row>
    <row r="74" spans="3:12" s="100" customFormat="1" x14ac:dyDescent="0.25">
      <c r="C74" s="457"/>
      <c r="E74" s="457"/>
      <c r="F74" s="457"/>
      <c r="G74" s="457"/>
      <c r="H74" s="457"/>
      <c r="I74" s="457"/>
      <c r="J74" s="457"/>
      <c r="K74" s="457"/>
      <c r="L74" s="457"/>
    </row>
    <row r="75" spans="3:12" s="100" customFormat="1" x14ac:dyDescent="0.25">
      <c r="C75" s="457"/>
      <c r="E75" s="457"/>
      <c r="F75" s="457"/>
      <c r="G75" s="457"/>
      <c r="H75" s="457"/>
      <c r="I75" s="457"/>
      <c r="J75" s="457"/>
      <c r="K75" s="457"/>
      <c r="L75" s="457"/>
    </row>
    <row r="76" spans="3:12" s="100" customFormat="1" x14ac:dyDescent="0.25">
      <c r="C76" s="457"/>
      <c r="E76" s="457"/>
      <c r="F76" s="457"/>
      <c r="G76" s="457"/>
      <c r="H76" s="457"/>
      <c r="I76" s="457"/>
      <c r="J76" s="457"/>
      <c r="K76" s="457"/>
      <c r="L76" s="457"/>
    </row>
    <row r="77" spans="3:12" s="100" customFormat="1" x14ac:dyDescent="0.25">
      <c r="C77" s="457"/>
      <c r="E77" s="457"/>
      <c r="F77" s="457"/>
      <c r="G77" s="457"/>
      <c r="H77" s="457"/>
      <c r="I77" s="457"/>
      <c r="J77" s="457"/>
      <c r="K77" s="457"/>
      <c r="L77" s="457"/>
    </row>
    <row r="78" spans="3:12" s="100" customFormat="1" x14ac:dyDescent="0.25">
      <c r="C78" s="457"/>
      <c r="E78" s="457"/>
      <c r="F78" s="457"/>
      <c r="G78" s="457"/>
      <c r="H78" s="457"/>
      <c r="I78" s="457"/>
      <c r="J78" s="457"/>
      <c r="K78" s="457"/>
      <c r="L78" s="457"/>
    </row>
    <row r="79" spans="3:12" s="100" customFormat="1" x14ac:dyDescent="0.25">
      <c r="C79" s="457"/>
      <c r="E79" s="457"/>
      <c r="F79" s="457"/>
      <c r="G79" s="457"/>
      <c r="H79" s="457"/>
      <c r="I79" s="457"/>
      <c r="J79" s="457"/>
      <c r="K79" s="457"/>
      <c r="L79" s="457"/>
    </row>
    <row r="80" spans="3:12" s="100" customFormat="1" x14ac:dyDescent="0.25">
      <c r="C80" s="457"/>
      <c r="E80" s="457"/>
      <c r="F80" s="457"/>
      <c r="G80" s="457"/>
      <c r="H80" s="457"/>
      <c r="I80" s="457"/>
      <c r="J80" s="457"/>
      <c r="K80" s="457"/>
      <c r="L80" s="457"/>
    </row>
    <row r="81" spans="3:12" s="100" customFormat="1" x14ac:dyDescent="0.25">
      <c r="C81" s="457"/>
      <c r="E81" s="457"/>
      <c r="F81" s="457"/>
      <c r="G81" s="457"/>
      <c r="H81" s="457"/>
      <c r="I81" s="457"/>
      <c r="J81" s="457"/>
      <c r="K81" s="457"/>
      <c r="L81" s="457"/>
    </row>
    <row r="82" spans="3:12" s="100" customFormat="1" x14ac:dyDescent="0.25">
      <c r="C82" s="457"/>
      <c r="E82" s="457"/>
      <c r="F82" s="457"/>
      <c r="G82" s="457"/>
      <c r="H82" s="457"/>
      <c r="I82" s="457"/>
      <c r="J82" s="457"/>
      <c r="K82" s="457"/>
      <c r="L82" s="457"/>
    </row>
    <row r="83" spans="3:12" s="100" customFormat="1" x14ac:dyDescent="0.25">
      <c r="C83" s="457"/>
      <c r="E83" s="457"/>
      <c r="F83" s="457"/>
      <c r="G83" s="457"/>
      <c r="H83" s="457"/>
      <c r="I83" s="457"/>
      <c r="J83" s="457"/>
      <c r="K83" s="457"/>
      <c r="L83" s="457"/>
    </row>
    <row r="84" spans="3:12" s="100" customFormat="1" x14ac:dyDescent="0.25">
      <c r="C84" s="457"/>
      <c r="E84" s="457"/>
      <c r="F84" s="457"/>
      <c r="G84" s="457"/>
      <c r="H84" s="457"/>
      <c r="I84" s="457"/>
      <c r="J84" s="457"/>
      <c r="K84" s="457"/>
      <c r="L84" s="457"/>
    </row>
    <row r="85" spans="3:12" s="100" customFormat="1" x14ac:dyDescent="0.25">
      <c r="C85" s="457"/>
      <c r="E85" s="457"/>
      <c r="F85" s="457"/>
      <c r="G85" s="457"/>
      <c r="H85" s="457"/>
      <c r="I85" s="457"/>
      <c r="J85" s="457"/>
      <c r="K85" s="457"/>
      <c r="L85" s="457"/>
    </row>
    <row r="86" spans="3:12" s="100" customFormat="1" x14ac:dyDescent="0.25">
      <c r="C86" s="457"/>
      <c r="E86" s="457"/>
      <c r="F86" s="457"/>
      <c r="G86" s="457"/>
      <c r="H86" s="457"/>
      <c r="I86" s="457"/>
      <c r="J86" s="457"/>
      <c r="K86" s="457"/>
      <c r="L86" s="457"/>
    </row>
    <row r="87" spans="3:12" s="100" customFormat="1" x14ac:dyDescent="0.25">
      <c r="C87" s="457"/>
      <c r="E87" s="457"/>
      <c r="F87" s="457"/>
      <c r="G87" s="457"/>
      <c r="H87" s="457"/>
      <c r="I87" s="457"/>
      <c r="J87" s="457"/>
      <c r="K87" s="457"/>
      <c r="L87" s="457"/>
    </row>
    <row r="88" spans="3:12" s="100" customFormat="1" x14ac:dyDescent="0.25">
      <c r="C88" s="457"/>
      <c r="E88" s="457"/>
      <c r="F88" s="457"/>
      <c r="G88" s="457"/>
      <c r="H88" s="457"/>
      <c r="I88" s="457"/>
      <c r="J88" s="457"/>
      <c r="K88" s="457"/>
      <c r="L88" s="457"/>
    </row>
    <row r="89" spans="3:12" s="100" customFormat="1" x14ac:dyDescent="0.25">
      <c r="C89" s="457"/>
      <c r="E89" s="457"/>
      <c r="F89" s="457"/>
      <c r="G89" s="457"/>
      <c r="H89" s="457"/>
      <c r="I89" s="457"/>
      <c r="J89" s="457"/>
      <c r="K89" s="457"/>
      <c r="L89" s="457"/>
    </row>
    <row r="90" spans="3:12" s="100" customFormat="1" x14ac:dyDescent="0.25">
      <c r="C90" s="457"/>
      <c r="E90" s="457"/>
      <c r="F90" s="457"/>
      <c r="G90" s="457"/>
      <c r="H90" s="457"/>
      <c r="I90" s="457"/>
      <c r="J90" s="457"/>
      <c r="K90" s="457"/>
      <c r="L90" s="457"/>
    </row>
    <row r="91" spans="3:12" s="100" customFormat="1" x14ac:dyDescent="0.25">
      <c r="C91" s="457"/>
      <c r="E91" s="457"/>
      <c r="F91" s="457"/>
      <c r="G91" s="457"/>
      <c r="H91" s="457"/>
      <c r="I91" s="457"/>
      <c r="J91" s="457"/>
      <c r="K91" s="457"/>
      <c r="L91" s="457"/>
    </row>
    <row r="92" spans="3:12" s="100" customFormat="1" x14ac:dyDescent="0.25">
      <c r="C92" s="457"/>
      <c r="E92" s="457"/>
      <c r="F92" s="457"/>
      <c r="G92" s="457"/>
      <c r="H92" s="457"/>
      <c r="I92" s="457"/>
      <c r="J92" s="457"/>
      <c r="K92" s="457"/>
      <c r="L92" s="457"/>
    </row>
    <row r="93" spans="3:12" s="100" customFormat="1" x14ac:dyDescent="0.25">
      <c r="C93" s="457"/>
      <c r="E93" s="457"/>
      <c r="F93" s="457"/>
      <c r="G93" s="457"/>
      <c r="H93" s="457"/>
      <c r="I93" s="457"/>
      <c r="J93" s="457"/>
      <c r="K93" s="457"/>
      <c r="L93" s="457"/>
    </row>
    <row r="94" spans="3:12" s="100" customFormat="1" x14ac:dyDescent="0.25">
      <c r="C94" s="457"/>
      <c r="E94" s="457"/>
      <c r="F94" s="457"/>
      <c r="G94" s="457"/>
      <c r="H94" s="457"/>
      <c r="I94" s="457"/>
      <c r="J94" s="457"/>
      <c r="K94" s="457"/>
      <c r="L94" s="457"/>
    </row>
    <row r="95" spans="3:12" s="100" customFormat="1" x14ac:dyDescent="0.25">
      <c r="C95" s="457"/>
      <c r="E95" s="457"/>
      <c r="F95" s="457"/>
      <c r="G95" s="457"/>
      <c r="H95" s="457"/>
      <c r="I95" s="457"/>
      <c r="J95" s="457"/>
      <c r="K95" s="457"/>
      <c r="L95" s="457"/>
    </row>
    <row r="96" spans="3:12" s="100" customFormat="1" x14ac:dyDescent="0.25">
      <c r="C96" s="457"/>
      <c r="E96" s="457"/>
      <c r="F96" s="457"/>
      <c r="G96" s="457"/>
      <c r="H96" s="457"/>
      <c r="I96" s="457"/>
      <c r="J96" s="457"/>
      <c r="K96" s="457"/>
      <c r="L96" s="457"/>
    </row>
    <row r="97" spans="3:12" s="100" customFormat="1" x14ac:dyDescent="0.25">
      <c r="C97" s="457"/>
      <c r="E97" s="457"/>
      <c r="F97" s="457"/>
      <c r="G97" s="457"/>
      <c r="H97" s="457"/>
      <c r="I97" s="457"/>
      <c r="J97" s="457"/>
      <c r="K97" s="457"/>
      <c r="L97" s="457"/>
    </row>
    <row r="98" spans="3:12" s="100" customFormat="1" x14ac:dyDescent="0.25">
      <c r="C98" s="457"/>
      <c r="E98" s="457"/>
      <c r="F98" s="457"/>
      <c r="G98" s="457"/>
      <c r="H98" s="457"/>
      <c r="I98" s="457"/>
      <c r="J98" s="457"/>
      <c r="K98" s="457"/>
      <c r="L98" s="457"/>
    </row>
    <row r="99" spans="3:12" s="100" customFormat="1" x14ac:dyDescent="0.25">
      <c r="C99" s="457"/>
      <c r="E99" s="457"/>
      <c r="F99" s="457"/>
      <c r="G99" s="457"/>
      <c r="H99" s="457"/>
      <c r="I99" s="457"/>
      <c r="J99" s="457"/>
      <c r="K99" s="457"/>
      <c r="L99" s="457"/>
    </row>
    <row r="100" spans="3:12" s="100" customFormat="1" x14ac:dyDescent="0.25">
      <c r="C100" s="457"/>
      <c r="E100" s="457"/>
      <c r="F100" s="457"/>
      <c r="G100" s="457"/>
      <c r="H100" s="457"/>
      <c r="I100" s="457"/>
      <c r="J100" s="457"/>
      <c r="K100" s="457"/>
      <c r="L100" s="457"/>
    </row>
    <row r="101" spans="3:12" s="100" customFormat="1" x14ac:dyDescent="0.25">
      <c r="C101" s="457"/>
      <c r="E101" s="457"/>
      <c r="F101" s="457"/>
      <c r="G101" s="457"/>
      <c r="H101" s="457"/>
      <c r="I101" s="457"/>
      <c r="J101" s="457"/>
      <c r="K101" s="457"/>
      <c r="L101" s="457"/>
    </row>
    <row r="102" spans="3:12" s="100" customFormat="1" x14ac:dyDescent="0.25">
      <c r="C102" s="457"/>
      <c r="E102" s="457"/>
      <c r="F102" s="457"/>
      <c r="G102" s="457"/>
      <c r="H102" s="457"/>
      <c r="I102" s="457"/>
      <c r="J102" s="457"/>
      <c r="K102" s="457"/>
      <c r="L102" s="457"/>
    </row>
    <row r="103" spans="3:12" s="100" customFormat="1" x14ac:dyDescent="0.25">
      <c r="C103" s="457"/>
      <c r="E103" s="457"/>
      <c r="F103" s="457"/>
      <c r="G103" s="457"/>
      <c r="H103" s="457"/>
      <c r="I103" s="457"/>
      <c r="J103" s="457"/>
      <c r="K103" s="457"/>
      <c r="L103" s="457"/>
    </row>
    <row r="104" spans="3:12" s="100" customFormat="1" x14ac:dyDescent="0.25">
      <c r="C104" s="457"/>
      <c r="E104" s="457"/>
      <c r="F104" s="457"/>
      <c r="G104" s="457"/>
      <c r="H104" s="457"/>
      <c r="I104" s="457"/>
      <c r="J104" s="457"/>
      <c r="K104" s="457"/>
      <c r="L104" s="457"/>
    </row>
    <row r="105" spans="3:12" s="100" customFormat="1" x14ac:dyDescent="0.25">
      <c r="C105" s="457"/>
      <c r="E105" s="457"/>
      <c r="F105" s="457"/>
      <c r="G105" s="457"/>
      <c r="H105" s="457"/>
      <c r="I105" s="457"/>
      <c r="J105" s="457"/>
      <c r="K105" s="457"/>
      <c r="L105" s="457"/>
    </row>
    <row r="106" spans="3:12" s="100" customFormat="1" x14ac:dyDescent="0.25">
      <c r="C106" s="457"/>
      <c r="E106" s="457"/>
      <c r="F106" s="457"/>
      <c r="G106" s="457"/>
      <c r="H106" s="457"/>
      <c r="I106" s="457"/>
      <c r="J106" s="457"/>
      <c r="K106" s="457"/>
      <c r="L106" s="457"/>
    </row>
    <row r="107" spans="3:12" s="100" customFormat="1" x14ac:dyDescent="0.25">
      <c r="C107" s="457"/>
      <c r="E107" s="457"/>
      <c r="F107" s="457"/>
      <c r="G107" s="457"/>
      <c r="H107" s="457"/>
      <c r="I107" s="457"/>
      <c r="J107" s="457"/>
      <c r="K107" s="457"/>
      <c r="L107" s="457"/>
    </row>
    <row r="108" spans="3:12" s="100" customFormat="1" x14ac:dyDescent="0.25">
      <c r="C108" s="457"/>
      <c r="E108" s="457"/>
      <c r="F108" s="457"/>
      <c r="G108" s="457"/>
      <c r="H108" s="457"/>
      <c r="I108" s="457"/>
      <c r="J108" s="457"/>
      <c r="K108" s="457"/>
      <c r="L108" s="457"/>
    </row>
    <row r="109" spans="3:12" s="100" customFormat="1" x14ac:dyDescent="0.25">
      <c r="C109" s="457"/>
      <c r="E109" s="457"/>
      <c r="F109" s="457"/>
      <c r="G109" s="457"/>
      <c r="H109" s="457"/>
      <c r="I109" s="457"/>
      <c r="J109" s="457"/>
      <c r="K109" s="457"/>
      <c r="L109" s="457"/>
    </row>
    <row r="110" spans="3:12" s="100" customFormat="1" x14ac:dyDescent="0.25">
      <c r="C110" s="457"/>
      <c r="E110" s="457"/>
      <c r="F110" s="457"/>
      <c r="G110" s="457"/>
      <c r="H110" s="457"/>
      <c r="I110" s="457"/>
      <c r="J110" s="457"/>
      <c r="K110" s="457"/>
      <c r="L110" s="457"/>
    </row>
    <row r="111" spans="3:12" s="100" customFormat="1" x14ac:dyDescent="0.25">
      <c r="C111" s="457"/>
      <c r="E111" s="457"/>
      <c r="F111" s="457"/>
      <c r="G111" s="457"/>
      <c r="H111" s="457"/>
      <c r="I111" s="457"/>
      <c r="J111" s="457"/>
      <c r="K111" s="457"/>
      <c r="L111" s="457"/>
    </row>
    <row r="112" spans="3:12" s="100" customFormat="1" x14ac:dyDescent="0.25">
      <c r="C112" s="457"/>
      <c r="E112" s="457"/>
      <c r="F112" s="457"/>
      <c r="G112" s="457"/>
      <c r="H112" s="457"/>
      <c r="I112" s="457"/>
      <c r="J112" s="457"/>
      <c r="K112" s="457"/>
      <c r="L112" s="457"/>
    </row>
    <row r="113" spans="3:12" s="100" customFormat="1" x14ac:dyDescent="0.25">
      <c r="C113" s="457"/>
      <c r="E113" s="457"/>
      <c r="F113" s="457"/>
      <c r="G113" s="457"/>
      <c r="H113" s="457"/>
      <c r="I113" s="457"/>
      <c r="J113" s="457"/>
      <c r="K113" s="457"/>
      <c r="L113" s="457"/>
    </row>
    <row r="114" spans="3:12" s="100" customFormat="1" x14ac:dyDescent="0.25">
      <c r="C114" s="457"/>
      <c r="E114" s="457"/>
      <c r="F114" s="457"/>
      <c r="G114" s="457"/>
      <c r="H114" s="457"/>
      <c r="I114" s="457"/>
      <c r="J114" s="457"/>
      <c r="K114" s="457"/>
      <c r="L114" s="457"/>
    </row>
    <row r="115" spans="3:12" s="100" customFormat="1" x14ac:dyDescent="0.25">
      <c r="C115" s="457"/>
      <c r="E115" s="457"/>
      <c r="F115" s="457"/>
      <c r="G115" s="457"/>
      <c r="H115" s="457"/>
      <c r="I115" s="457"/>
      <c r="J115" s="457"/>
      <c r="K115" s="457"/>
      <c r="L115" s="457"/>
    </row>
    <row r="116" spans="3:12" s="100" customFormat="1" x14ac:dyDescent="0.25">
      <c r="C116" s="457"/>
      <c r="E116" s="457"/>
      <c r="F116" s="457"/>
      <c r="G116" s="457"/>
      <c r="H116" s="457"/>
      <c r="I116" s="457"/>
      <c r="J116" s="457"/>
      <c r="K116" s="457"/>
      <c r="L116" s="457"/>
    </row>
    <row r="117" spans="3:12" s="100" customFormat="1" x14ac:dyDescent="0.25">
      <c r="C117" s="457"/>
      <c r="E117" s="457"/>
      <c r="F117" s="457"/>
      <c r="G117" s="457"/>
      <c r="H117" s="457"/>
      <c r="I117" s="457"/>
      <c r="J117" s="457"/>
      <c r="K117" s="457"/>
      <c r="L117" s="457"/>
    </row>
    <row r="118" spans="3:12" s="100" customFormat="1" x14ac:dyDescent="0.25">
      <c r="C118" s="457"/>
      <c r="E118" s="457"/>
      <c r="F118" s="457"/>
      <c r="G118" s="457"/>
      <c r="H118" s="457"/>
      <c r="I118" s="457"/>
      <c r="J118" s="457"/>
      <c r="K118" s="457"/>
      <c r="L118" s="457"/>
    </row>
    <row r="119" spans="3:12" s="100" customFormat="1" x14ac:dyDescent="0.25">
      <c r="C119" s="457"/>
      <c r="E119" s="457"/>
      <c r="F119" s="457"/>
      <c r="G119" s="457"/>
      <c r="H119" s="457"/>
      <c r="I119" s="457"/>
      <c r="J119" s="457"/>
      <c r="K119" s="457"/>
      <c r="L119" s="457"/>
    </row>
    <row r="120" spans="3:12" s="100" customFormat="1" x14ac:dyDescent="0.25">
      <c r="C120" s="457"/>
      <c r="E120" s="457"/>
      <c r="F120" s="457"/>
      <c r="G120" s="457"/>
      <c r="H120" s="457"/>
      <c r="I120" s="457"/>
      <c r="J120" s="457"/>
      <c r="K120" s="457"/>
      <c r="L120" s="457"/>
    </row>
    <row r="121" spans="3:12" s="100" customFormat="1" x14ac:dyDescent="0.25">
      <c r="C121" s="457"/>
      <c r="E121" s="457"/>
      <c r="F121" s="457"/>
      <c r="G121" s="457"/>
      <c r="H121" s="457"/>
      <c r="I121" s="457"/>
      <c r="J121" s="457"/>
      <c r="K121" s="457"/>
      <c r="L121" s="457"/>
    </row>
    <row r="122" spans="3:12" s="100" customFormat="1" x14ac:dyDescent="0.25">
      <c r="C122" s="457"/>
      <c r="E122" s="457"/>
      <c r="F122" s="457"/>
      <c r="G122" s="457"/>
      <c r="H122" s="457"/>
      <c r="I122" s="457"/>
      <c r="J122" s="457"/>
      <c r="K122" s="457"/>
      <c r="L122" s="457"/>
    </row>
    <row r="123" spans="3:12" s="100" customFormat="1" x14ac:dyDescent="0.25">
      <c r="C123" s="457"/>
      <c r="E123" s="457"/>
      <c r="F123" s="457"/>
      <c r="G123" s="457"/>
      <c r="H123" s="457"/>
      <c r="I123" s="457"/>
      <c r="J123" s="457"/>
      <c r="K123" s="457"/>
      <c r="L123" s="457"/>
    </row>
    <row r="124" spans="3:12" s="100" customFormat="1" x14ac:dyDescent="0.25">
      <c r="C124" s="457"/>
      <c r="E124" s="457"/>
      <c r="F124" s="457"/>
      <c r="G124" s="457"/>
      <c r="H124" s="457"/>
      <c r="I124" s="457"/>
      <c r="J124" s="457"/>
      <c r="K124" s="457"/>
      <c r="L124" s="457"/>
    </row>
    <row r="125" spans="3:12" s="100" customFormat="1" x14ac:dyDescent="0.25">
      <c r="C125" s="457"/>
      <c r="E125" s="457"/>
      <c r="F125" s="457"/>
      <c r="G125" s="457"/>
      <c r="H125" s="457"/>
      <c r="I125" s="457"/>
      <c r="J125" s="457"/>
      <c r="K125" s="457"/>
      <c r="L125" s="457"/>
    </row>
    <row r="126" spans="3:12" s="100" customFormat="1" x14ac:dyDescent="0.25">
      <c r="C126" s="457"/>
      <c r="E126" s="457"/>
      <c r="F126" s="457"/>
      <c r="G126" s="457"/>
      <c r="H126" s="457"/>
      <c r="I126" s="457"/>
      <c r="J126" s="457"/>
      <c r="K126" s="457"/>
      <c r="L126" s="457"/>
    </row>
    <row r="127" spans="3:12" s="100" customFormat="1" x14ac:dyDescent="0.25">
      <c r="C127" s="457"/>
      <c r="E127" s="457"/>
      <c r="F127" s="457"/>
      <c r="G127" s="457"/>
      <c r="H127" s="457"/>
      <c r="I127" s="457"/>
      <c r="J127" s="457"/>
      <c r="K127" s="457"/>
      <c r="L127" s="457"/>
    </row>
    <row r="128" spans="3:12" s="100" customFormat="1" x14ac:dyDescent="0.25">
      <c r="C128" s="457"/>
      <c r="E128" s="457"/>
      <c r="F128" s="457"/>
      <c r="G128" s="457"/>
      <c r="H128" s="457"/>
      <c r="I128" s="457"/>
      <c r="J128" s="457"/>
      <c r="K128" s="457"/>
      <c r="L128" s="457"/>
    </row>
    <row r="129" spans="3:12" s="100" customFormat="1" x14ac:dyDescent="0.25">
      <c r="C129" s="457"/>
      <c r="E129" s="457"/>
      <c r="F129" s="457"/>
      <c r="G129" s="457"/>
      <c r="H129" s="457"/>
      <c r="I129" s="457"/>
      <c r="J129" s="457"/>
      <c r="K129" s="457"/>
      <c r="L129" s="457"/>
    </row>
    <row r="130" spans="3:12" s="100" customFormat="1" x14ac:dyDescent="0.25">
      <c r="C130" s="457"/>
      <c r="E130" s="457"/>
      <c r="F130" s="457"/>
      <c r="G130" s="457"/>
      <c r="H130" s="457"/>
      <c r="I130" s="457"/>
      <c r="J130" s="457"/>
      <c r="K130" s="457"/>
      <c r="L130" s="457"/>
    </row>
    <row r="131" spans="3:12" s="100" customFormat="1" x14ac:dyDescent="0.25">
      <c r="C131" s="457"/>
      <c r="E131" s="457"/>
      <c r="F131" s="457"/>
      <c r="G131" s="457"/>
      <c r="H131" s="457"/>
      <c r="I131" s="457"/>
      <c r="J131" s="457"/>
      <c r="K131" s="457"/>
      <c r="L131" s="457"/>
    </row>
    <row r="132" spans="3:12" s="100" customFormat="1" x14ac:dyDescent="0.25">
      <c r="C132" s="457"/>
      <c r="E132" s="457"/>
      <c r="F132" s="457"/>
      <c r="G132" s="457"/>
      <c r="H132" s="457"/>
      <c r="I132" s="457"/>
      <c r="J132" s="457"/>
      <c r="K132" s="457"/>
      <c r="L132" s="457"/>
    </row>
    <row r="133" spans="3:12" s="100" customFormat="1" x14ac:dyDescent="0.25">
      <c r="C133" s="457"/>
      <c r="E133" s="457"/>
      <c r="F133" s="457"/>
      <c r="G133" s="457"/>
      <c r="H133" s="457"/>
      <c r="I133" s="457"/>
      <c r="J133" s="457"/>
      <c r="K133" s="457"/>
      <c r="L133" s="457"/>
    </row>
    <row r="134" spans="3:12" s="100" customFormat="1" x14ac:dyDescent="0.25">
      <c r="C134" s="457"/>
      <c r="E134" s="457"/>
      <c r="F134" s="457"/>
      <c r="G134" s="457"/>
      <c r="H134" s="457"/>
      <c r="I134" s="457"/>
      <c r="J134" s="457"/>
      <c r="K134" s="457"/>
      <c r="L134" s="457"/>
    </row>
    <row r="135" spans="3:12" s="100" customFormat="1" x14ac:dyDescent="0.25">
      <c r="C135" s="457"/>
      <c r="E135" s="457"/>
      <c r="F135" s="457"/>
      <c r="G135" s="457"/>
      <c r="H135" s="457"/>
      <c r="I135" s="457"/>
      <c r="J135" s="457"/>
      <c r="K135" s="457"/>
      <c r="L135" s="457"/>
    </row>
    <row r="136" spans="3:12" s="100" customFormat="1" x14ac:dyDescent="0.25">
      <c r="C136" s="457"/>
      <c r="E136" s="457"/>
      <c r="F136" s="457"/>
      <c r="G136" s="457"/>
      <c r="H136" s="457"/>
      <c r="I136" s="457"/>
      <c r="J136" s="457"/>
      <c r="K136" s="457"/>
      <c r="L136" s="457"/>
    </row>
    <row r="137" spans="3:12" s="100" customFormat="1" x14ac:dyDescent="0.25">
      <c r="C137" s="457"/>
      <c r="E137" s="457"/>
      <c r="F137" s="457"/>
      <c r="G137" s="457"/>
      <c r="H137" s="457"/>
      <c r="I137" s="457"/>
      <c r="J137" s="457"/>
      <c r="K137" s="457"/>
      <c r="L137" s="457"/>
    </row>
    <row r="138" spans="3:12" s="100" customFormat="1" x14ac:dyDescent="0.25">
      <c r="C138" s="457"/>
      <c r="E138" s="457"/>
      <c r="F138" s="457"/>
      <c r="G138" s="457"/>
      <c r="H138" s="457"/>
      <c r="I138" s="457"/>
      <c r="J138" s="457"/>
      <c r="K138" s="457"/>
      <c r="L138" s="457"/>
    </row>
    <row r="139" spans="3:12" s="100" customFormat="1" x14ac:dyDescent="0.25">
      <c r="C139" s="457"/>
      <c r="E139" s="457"/>
      <c r="F139" s="457"/>
      <c r="G139" s="457"/>
      <c r="H139" s="457"/>
      <c r="I139" s="457"/>
      <c r="J139" s="457"/>
      <c r="K139" s="457"/>
      <c r="L139" s="457"/>
    </row>
    <row r="140" spans="3:12" s="100" customFormat="1" x14ac:dyDescent="0.25">
      <c r="C140" s="457"/>
      <c r="E140" s="457"/>
      <c r="F140" s="457"/>
      <c r="G140" s="457"/>
      <c r="H140" s="457"/>
      <c r="I140" s="457"/>
      <c r="J140" s="457"/>
      <c r="K140" s="457"/>
      <c r="L140" s="457"/>
    </row>
    <row r="141" spans="3:12" s="100" customFormat="1" x14ac:dyDescent="0.25">
      <c r="C141" s="457"/>
      <c r="E141" s="457"/>
      <c r="F141" s="457"/>
      <c r="G141" s="457"/>
      <c r="H141" s="457"/>
      <c r="I141" s="457"/>
      <c r="J141" s="457"/>
      <c r="K141" s="457"/>
      <c r="L141" s="457"/>
    </row>
    <row r="142" spans="3:12" s="100" customFormat="1" x14ac:dyDescent="0.25">
      <c r="C142" s="457"/>
      <c r="E142" s="457"/>
      <c r="F142" s="457"/>
      <c r="G142" s="457"/>
      <c r="H142" s="457"/>
      <c r="I142" s="457"/>
      <c r="J142" s="457"/>
      <c r="K142" s="457"/>
      <c r="L142" s="457"/>
    </row>
    <row r="143" spans="3:12" s="100" customFormat="1" x14ac:dyDescent="0.25">
      <c r="C143" s="457"/>
      <c r="E143" s="457"/>
      <c r="F143" s="457"/>
      <c r="G143" s="457"/>
      <c r="H143" s="457"/>
      <c r="I143" s="457"/>
      <c r="J143" s="457"/>
      <c r="K143" s="457"/>
      <c r="L143" s="457"/>
    </row>
    <row r="144" spans="3:12" s="100" customFormat="1" x14ac:dyDescent="0.25">
      <c r="C144" s="457"/>
      <c r="E144" s="457"/>
      <c r="F144" s="457"/>
      <c r="G144" s="457"/>
      <c r="H144" s="457"/>
      <c r="I144" s="457"/>
      <c r="J144" s="457"/>
      <c r="K144" s="457"/>
      <c r="L144" s="457"/>
    </row>
    <row r="145" spans="3:12" s="100" customFormat="1" x14ac:dyDescent="0.25">
      <c r="C145" s="457"/>
      <c r="E145" s="457"/>
      <c r="F145" s="457"/>
      <c r="G145" s="457"/>
      <c r="H145" s="457"/>
      <c r="I145" s="457"/>
      <c r="J145" s="457"/>
      <c r="K145" s="457"/>
      <c r="L145" s="457"/>
    </row>
    <row r="146" spans="3:12" s="100" customFormat="1" x14ac:dyDescent="0.25">
      <c r="C146" s="457"/>
      <c r="E146" s="457"/>
      <c r="F146" s="457"/>
      <c r="G146" s="457"/>
      <c r="H146" s="457"/>
      <c r="I146" s="457"/>
      <c r="J146" s="457"/>
      <c r="K146" s="457"/>
      <c r="L146" s="457"/>
    </row>
    <row r="147" spans="3:12" s="100" customFormat="1" x14ac:dyDescent="0.25">
      <c r="C147" s="457"/>
      <c r="E147" s="457"/>
      <c r="F147" s="457"/>
      <c r="G147" s="457"/>
      <c r="H147" s="457"/>
      <c r="I147" s="457"/>
      <c r="J147" s="457"/>
      <c r="K147" s="457"/>
      <c r="L147" s="457"/>
    </row>
    <row r="148" spans="3:12" s="100" customFormat="1" x14ac:dyDescent="0.25">
      <c r="C148" s="457"/>
      <c r="E148" s="457"/>
      <c r="F148" s="457"/>
      <c r="G148" s="457"/>
      <c r="H148" s="457"/>
      <c r="I148" s="457"/>
      <c r="J148" s="457"/>
      <c r="K148" s="457"/>
      <c r="L148" s="457"/>
    </row>
    <row r="149" spans="3:12" s="100" customFormat="1" x14ac:dyDescent="0.25">
      <c r="C149" s="457"/>
      <c r="E149" s="457"/>
      <c r="F149" s="457"/>
      <c r="G149" s="457"/>
      <c r="H149" s="457"/>
      <c r="I149" s="457"/>
      <c r="J149" s="457"/>
      <c r="K149" s="457"/>
      <c r="L149" s="457"/>
    </row>
    <row r="150" spans="3:12" s="100" customFormat="1" x14ac:dyDescent="0.25">
      <c r="C150" s="457"/>
      <c r="E150" s="457"/>
      <c r="F150" s="457"/>
      <c r="G150" s="457"/>
      <c r="H150" s="457"/>
      <c r="I150" s="457"/>
      <c r="J150" s="457"/>
      <c r="K150" s="457"/>
      <c r="L150" s="457"/>
    </row>
    <row r="151" spans="3:12" s="100" customFormat="1" x14ac:dyDescent="0.25">
      <c r="C151" s="457"/>
      <c r="E151" s="457"/>
      <c r="F151" s="457"/>
      <c r="G151" s="457"/>
      <c r="H151" s="457"/>
      <c r="I151" s="457"/>
      <c r="J151" s="457"/>
      <c r="K151" s="457"/>
      <c r="L151" s="457"/>
    </row>
    <row r="152" spans="3:12" s="100" customFormat="1" x14ac:dyDescent="0.25">
      <c r="C152" s="457"/>
      <c r="E152" s="457"/>
      <c r="F152" s="457"/>
      <c r="G152" s="457"/>
      <c r="H152" s="457"/>
      <c r="I152" s="457"/>
      <c r="J152" s="457"/>
      <c r="K152" s="457"/>
      <c r="L152" s="457"/>
    </row>
    <row r="153" spans="3:12" s="100" customFormat="1" x14ac:dyDescent="0.25">
      <c r="C153" s="457"/>
      <c r="E153" s="457"/>
      <c r="F153" s="457"/>
      <c r="G153" s="457"/>
      <c r="H153" s="457"/>
      <c r="I153" s="457"/>
      <c r="J153" s="457"/>
      <c r="K153" s="457"/>
      <c r="L153" s="457"/>
    </row>
    <row r="154" spans="3:12" s="100" customFormat="1" x14ac:dyDescent="0.25">
      <c r="C154" s="457"/>
      <c r="E154" s="457"/>
      <c r="F154" s="457"/>
      <c r="G154" s="457"/>
      <c r="H154" s="457"/>
      <c r="I154" s="457"/>
      <c r="J154" s="457"/>
      <c r="K154" s="457"/>
      <c r="L154" s="457"/>
    </row>
    <row r="155" spans="3:12" s="100" customFormat="1" x14ac:dyDescent="0.25">
      <c r="C155" s="457"/>
      <c r="E155" s="457"/>
      <c r="F155" s="457"/>
      <c r="G155" s="457"/>
      <c r="H155" s="457"/>
      <c r="I155" s="457"/>
      <c r="J155" s="457"/>
      <c r="K155" s="457"/>
      <c r="L155" s="457"/>
    </row>
    <row r="156" spans="3:12" s="100" customFormat="1" x14ac:dyDescent="0.25">
      <c r="C156" s="457"/>
      <c r="E156" s="457"/>
      <c r="F156" s="457"/>
      <c r="G156" s="457"/>
      <c r="H156" s="457"/>
      <c r="I156" s="457"/>
      <c r="J156" s="457"/>
      <c r="K156" s="457"/>
      <c r="L156" s="457"/>
    </row>
    <row r="157" spans="3:12" s="100" customFormat="1" x14ac:dyDescent="0.25">
      <c r="C157" s="457"/>
      <c r="E157" s="457"/>
      <c r="F157" s="457"/>
      <c r="G157" s="457"/>
      <c r="H157" s="457"/>
      <c r="I157" s="457"/>
      <c r="J157" s="457"/>
      <c r="K157" s="457"/>
      <c r="L157" s="457"/>
    </row>
    <row r="158" spans="3:12" s="100" customFormat="1" x14ac:dyDescent="0.25">
      <c r="C158" s="457"/>
      <c r="E158" s="457"/>
      <c r="F158" s="457"/>
      <c r="G158" s="457"/>
      <c r="H158" s="457"/>
      <c r="I158" s="457"/>
      <c r="J158" s="457"/>
      <c r="K158" s="457"/>
      <c r="L158" s="457"/>
    </row>
    <row r="159" spans="3:12" s="100" customFormat="1" x14ac:dyDescent="0.25">
      <c r="C159" s="457"/>
      <c r="E159" s="457"/>
      <c r="F159" s="457"/>
      <c r="G159" s="457"/>
      <c r="H159" s="457"/>
      <c r="I159" s="457"/>
      <c r="J159" s="457"/>
      <c r="K159" s="457"/>
      <c r="L159" s="457"/>
    </row>
    <row r="160" spans="3:12" s="100" customFormat="1" x14ac:dyDescent="0.25">
      <c r="C160" s="457"/>
      <c r="E160" s="457"/>
      <c r="F160" s="457"/>
      <c r="G160" s="457"/>
      <c r="H160" s="457"/>
      <c r="I160" s="457"/>
      <c r="J160" s="457"/>
      <c r="K160" s="457"/>
      <c r="L160" s="457"/>
    </row>
    <row r="161" spans="3:12" s="100" customFormat="1" x14ac:dyDescent="0.25">
      <c r="C161" s="457"/>
      <c r="E161" s="457"/>
      <c r="F161" s="457"/>
      <c r="G161" s="457"/>
      <c r="H161" s="457"/>
      <c r="I161" s="457"/>
      <c r="J161" s="457"/>
      <c r="K161" s="457"/>
      <c r="L161" s="457"/>
    </row>
    <row r="162" spans="3:12" s="100" customFormat="1" x14ac:dyDescent="0.25">
      <c r="C162" s="457"/>
      <c r="E162" s="457"/>
      <c r="F162" s="457"/>
      <c r="G162" s="457"/>
      <c r="H162" s="457"/>
      <c r="I162" s="457"/>
      <c r="J162" s="457"/>
      <c r="K162" s="457"/>
      <c r="L162" s="457"/>
    </row>
    <row r="163" spans="3:12" s="100" customFormat="1" x14ac:dyDescent="0.25">
      <c r="C163" s="457"/>
      <c r="E163" s="457"/>
      <c r="F163" s="457"/>
      <c r="G163" s="457"/>
      <c r="H163" s="457"/>
      <c r="I163" s="457"/>
      <c r="J163" s="457"/>
      <c r="K163" s="457"/>
      <c r="L163" s="457"/>
    </row>
    <row r="164" spans="3:12" s="100" customFormat="1" x14ac:dyDescent="0.25">
      <c r="C164" s="457"/>
      <c r="E164" s="457"/>
      <c r="F164" s="457"/>
      <c r="G164" s="457"/>
      <c r="H164" s="457"/>
      <c r="I164" s="457"/>
      <c r="J164" s="457"/>
      <c r="K164" s="457"/>
      <c r="L164" s="457"/>
    </row>
    <row r="165" spans="3:12" s="100" customFormat="1" x14ac:dyDescent="0.25">
      <c r="C165" s="457"/>
      <c r="E165" s="457"/>
      <c r="F165" s="457"/>
      <c r="G165" s="457"/>
      <c r="H165" s="457"/>
      <c r="I165" s="457"/>
      <c r="J165" s="457"/>
      <c r="K165" s="457"/>
      <c r="L165" s="457"/>
    </row>
    <row r="166" spans="3:12" s="100" customFormat="1" x14ac:dyDescent="0.25">
      <c r="C166" s="457"/>
      <c r="E166" s="457"/>
      <c r="F166" s="457"/>
      <c r="G166" s="457"/>
      <c r="H166" s="457"/>
      <c r="I166" s="457"/>
      <c r="J166" s="457"/>
      <c r="K166" s="457"/>
      <c r="L166" s="457"/>
    </row>
    <row r="167" spans="3:12" s="100" customFormat="1" x14ac:dyDescent="0.25">
      <c r="C167" s="457"/>
      <c r="E167" s="457"/>
      <c r="F167" s="457"/>
      <c r="G167" s="457"/>
      <c r="H167" s="457"/>
      <c r="I167" s="457"/>
      <c r="J167" s="457"/>
      <c r="K167" s="457"/>
      <c r="L167" s="457"/>
    </row>
    <row r="168" spans="3:12" s="100" customFormat="1" x14ac:dyDescent="0.25">
      <c r="C168" s="457"/>
      <c r="E168" s="457"/>
      <c r="F168" s="457"/>
      <c r="G168" s="457"/>
      <c r="H168" s="457"/>
      <c r="I168" s="457"/>
      <c r="J168" s="457"/>
      <c r="K168" s="457"/>
      <c r="L168" s="457"/>
    </row>
    <row r="169" spans="3:12" s="100" customFormat="1" x14ac:dyDescent="0.25">
      <c r="C169" s="457"/>
      <c r="E169" s="457"/>
      <c r="F169" s="457"/>
      <c r="G169" s="457"/>
      <c r="H169" s="457"/>
      <c r="I169" s="457"/>
      <c r="J169" s="457"/>
      <c r="K169" s="457"/>
      <c r="L169" s="457"/>
    </row>
    <row r="170" spans="3:12" s="100" customFormat="1" x14ac:dyDescent="0.25">
      <c r="C170" s="457"/>
      <c r="E170" s="457"/>
      <c r="F170" s="457"/>
      <c r="G170" s="457"/>
      <c r="H170" s="457"/>
      <c r="I170" s="457"/>
      <c r="J170" s="457"/>
      <c r="K170" s="457"/>
      <c r="L170" s="457"/>
    </row>
    <row r="171" spans="3:12" s="100" customFormat="1" x14ac:dyDescent="0.25">
      <c r="C171" s="457"/>
      <c r="E171" s="457"/>
      <c r="F171" s="457"/>
      <c r="G171" s="457"/>
      <c r="H171" s="457"/>
      <c r="I171" s="457"/>
      <c r="J171" s="457"/>
      <c r="K171" s="457"/>
      <c r="L171" s="457"/>
    </row>
    <row r="172" spans="3:12" s="100" customFormat="1" x14ac:dyDescent="0.25">
      <c r="C172" s="457"/>
      <c r="E172" s="457"/>
      <c r="F172" s="457"/>
      <c r="G172" s="457"/>
      <c r="H172" s="457"/>
      <c r="I172" s="457"/>
      <c r="J172" s="457"/>
      <c r="K172" s="457"/>
      <c r="L172" s="457"/>
    </row>
    <row r="173" spans="3:12" s="100" customFormat="1" x14ac:dyDescent="0.25">
      <c r="C173" s="457"/>
      <c r="E173" s="457"/>
      <c r="F173" s="457"/>
      <c r="G173" s="457"/>
      <c r="H173" s="457"/>
      <c r="I173" s="457"/>
      <c r="J173" s="457"/>
      <c r="K173" s="457"/>
      <c r="L173" s="457"/>
    </row>
    <row r="174" spans="3:12" s="100" customFormat="1" x14ac:dyDescent="0.25">
      <c r="C174" s="457"/>
      <c r="E174" s="457"/>
      <c r="F174" s="457"/>
      <c r="G174" s="457"/>
      <c r="H174" s="457"/>
      <c r="I174" s="457"/>
      <c r="J174" s="457"/>
      <c r="K174" s="457"/>
      <c r="L174" s="457"/>
    </row>
    <row r="175" spans="3:12" s="100" customFormat="1" x14ac:dyDescent="0.25">
      <c r="C175" s="457"/>
      <c r="E175" s="457"/>
      <c r="F175" s="457"/>
      <c r="G175" s="457"/>
      <c r="H175" s="457"/>
      <c r="I175" s="457"/>
      <c r="J175" s="457"/>
      <c r="K175" s="457"/>
      <c r="L175" s="457"/>
    </row>
    <row r="176" spans="3:12" s="100" customFormat="1" x14ac:dyDescent="0.25">
      <c r="C176" s="457"/>
      <c r="E176" s="457"/>
      <c r="F176" s="457"/>
      <c r="G176" s="457"/>
      <c r="H176" s="457"/>
      <c r="I176" s="457"/>
      <c r="J176" s="457"/>
      <c r="K176" s="457"/>
      <c r="L176" s="457"/>
    </row>
    <row r="177" spans="3:12" s="100" customFormat="1" x14ac:dyDescent="0.25">
      <c r="C177" s="457"/>
      <c r="E177" s="457"/>
      <c r="F177" s="457"/>
      <c r="G177" s="457"/>
      <c r="H177" s="457"/>
      <c r="I177" s="457"/>
      <c r="J177" s="457"/>
      <c r="K177" s="457"/>
      <c r="L177" s="457"/>
    </row>
    <row r="178" spans="3:12" s="100" customFormat="1" x14ac:dyDescent="0.25">
      <c r="C178" s="457"/>
      <c r="E178" s="457"/>
      <c r="F178" s="457"/>
      <c r="G178" s="457"/>
      <c r="H178" s="457"/>
      <c r="I178" s="457"/>
      <c r="J178" s="457"/>
      <c r="K178" s="457"/>
      <c r="L178" s="457"/>
    </row>
    <row r="179" spans="3:12" s="100" customFormat="1" x14ac:dyDescent="0.25">
      <c r="C179" s="457"/>
      <c r="E179" s="457"/>
      <c r="F179" s="457"/>
      <c r="G179" s="457"/>
      <c r="H179" s="457"/>
      <c r="I179" s="457"/>
      <c r="J179" s="457"/>
      <c r="K179" s="457"/>
      <c r="L179" s="457"/>
    </row>
    <row r="180" spans="3:12" s="100" customFormat="1" x14ac:dyDescent="0.25">
      <c r="C180" s="457"/>
      <c r="E180" s="457"/>
      <c r="F180" s="457"/>
      <c r="G180" s="457"/>
      <c r="H180" s="457"/>
      <c r="I180" s="457"/>
      <c r="J180" s="457"/>
      <c r="K180" s="457"/>
      <c r="L180" s="457"/>
    </row>
    <row r="181" spans="3:12" s="100" customFormat="1" x14ac:dyDescent="0.25">
      <c r="C181" s="457"/>
      <c r="E181" s="457"/>
      <c r="F181" s="457"/>
      <c r="G181" s="457"/>
      <c r="H181" s="457"/>
      <c r="I181" s="457"/>
      <c r="J181" s="457"/>
      <c r="K181" s="457"/>
      <c r="L181" s="457"/>
    </row>
    <row r="182" spans="3:12" s="100" customFormat="1" x14ac:dyDescent="0.25">
      <c r="C182" s="457"/>
      <c r="E182" s="457"/>
      <c r="F182" s="457"/>
      <c r="G182" s="457"/>
      <c r="H182" s="457"/>
      <c r="I182" s="457"/>
      <c r="J182" s="457"/>
      <c r="K182" s="457"/>
      <c r="L182" s="457"/>
    </row>
    <row r="183" spans="3:12" s="100" customFormat="1" x14ac:dyDescent="0.25">
      <c r="C183" s="457"/>
      <c r="E183" s="457"/>
      <c r="F183" s="457"/>
      <c r="G183" s="457"/>
      <c r="H183" s="457"/>
      <c r="I183" s="457"/>
      <c r="J183" s="457"/>
      <c r="K183" s="457"/>
      <c r="L183" s="457"/>
    </row>
    <row r="184" spans="3:12" s="100" customFormat="1" x14ac:dyDescent="0.25">
      <c r="C184" s="457"/>
      <c r="E184" s="457"/>
      <c r="F184" s="457"/>
      <c r="G184" s="457"/>
      <c r="H184" s="457"/>
      <c r="I184" s="457"/>
      <c r="J184" s="457"/>
      <c r="K184" s="457"/>
      <c r="L184" s="457"/>
    </row>
    <row r="185" spans="3:12" s="100" customFormat="1" x14ac:dyDescent="0.25">
      <c r="C185" s="457"/>
      <c r="E185" s="457"/>
      <c r="F185" s="457"/>
      <c r="G185" s="457"/>
      <c r="H185" s="457"/>
      <c r="I185" s="457"/>
      <c r="J185" s="457"/>
      <c r="K185" s="457"/>
      <c r="L185" s="457"/>
    </row>
    <row r="186" spans="3:12" s="100" customFormat="1" x14ac:dyDescent="0.25">
      <c r="C186" s="457"/>
      <c r="E186" s="457"/>
      <c r="F186" s="457"/>
      <c r="G186" s="457"/>
      <c r="H186" s="457"/>
      <c r="I186" s="457"/>
      <c r="J186" s="457"/>
      <c r="K186" s="457"/>
      <c r="L186" s="457"/>
    </row>
    <row r="187" spans="3:12" s="100" customFormat="1" x14ac:dyDescent="0.25">
      <c r="C187" s="457"/>
      <c r="E187" s="457"/>
      <c r="F187" s="457"/>
      <c r="G187" s="457"/>
      <c r="H187" s="457"/>
      <c r="I187" s="457"/>
      <c r="J187" s="457"/>
      <c r="K187" s="457"/>
      <c r="L187" s="457"/>
    </row>
    <row r="188" spans="3:12" s="100" customFormat="1" x14ac:dyDescent="0.25">
      <c r="C188" s="457"/>
      <c r="E188" s="457"/>
      <c r="F188" s="457"/>
      <c r="G188" s="457"/>
      <c r="H188" s="457"/>
      <c r="I188" s="457"/>
      <c r="J188" s="457"/>
      <c r="K188" s="457"/>
      <c r="L188" s="457"/>
    </row>
    <row r="189" spans="3:12" s="100" customFormat="1" x14ac:dyDescent="0.25">
      <c r="C189" s="457"/>
      <c r="E189" s="457"/>
      <c r="F189" s="457"/>
      <c r="G189" s="457"/>
      <c r="H189" s="457"/>
      <c r="I189" s="457"/>
      <c r="J189" s="457"/>
      <c r="K189" s="457"/>
      <c r="L189" s="457"/>
    </row>
    <row r="190" spans="3:12" s="100" customFormat="1" x14ac:dyDescent="0.25">
      <c r="C190" s="457"/>
      <c r="E190" s="457"/>
      <c r="F190" s="457"/>
      <c r="G190" s="457"/>
      <c r="H190" s="457"/>
      <c r="I190" s="457"/>
      <c r="J190" s="457"/>
      <c r="K190" s="457"/>
      <c r="L190" s="457"/>
    </row>
    <row r="191" spans="3:12" s="100" customFormat="1" x14ac:dyDescent="0.25">
      <c r="C191" s="457"/>
      <c r="E191" s="457"/>
      <c r="F191" s="457"/>
      <c r="G191" s="457"/>
      <c r="H191" s="457"/>
      <c r="I191" s="457"/>
      <c r="J191" s="457"/>
      <c r="K191" s="457"/>
      <c r="L191" s="457"/>
    </row>
    <row r="192" spans="3:12" s="100" customFormat="1" x14ac:dyDescent="0.25">
      <c r="C192" s="457"/>
      <c r="E192" s="457"/>
      <c r="F192" s="457"/>
      <c r="G192" s="457"/>
      <c r="H192" s="457"/>
      <c r="I192" s="457"/>
      <c r="J192" s="457"/>
      <c r="K192" s="457"/>
      <c r="L192" s="457"/>
    </row>
    <row r="193" spans="3:12" s="100" customFormat="1" x14ac:dyDescent="0.25">
      <c r="C193" s="457"/>
      <c r="E193" s="457"/>
      <c r="F193" s="457"/>
      <c r="G193" s="457"/>
      <c r="H193" s="457"/>
      <c r="I193" s="457"/>
      <c r="J193" s="457"/>
      <c r="K193" s="457"/>
      <c r="L193" s="457"/>
    </row>
    <row r="194" spans="3:12" s="100" customFormat="1" x14ac:dyDescent="0.25">
      <c r="C194" s="457"/>
      <c r="E194" s="457"/>
      <c r="F194" s="457"/>
      <c r="G194" s="457"/>
      <c r="H194" s="457"/>
      <c r="I194" s="457"/>
      <c r="J194" s="457"/>
      <c r="K194" s="457"/>
      <c r="L194" s="457"/>
    </row>
    <row r="195" spans="3:12" s="100" customFormat="1" x14ac:dyDescent="0.25">
      <c r="C195" s="457"/>
      <c r="E195" s="457"/>
      <c r="F195" s="457"/>
      <c r="G195" s="457"/>
      <c r="H195" s="457"/>
      <c r="I195" s="457"/>
      <c r="J195" s="457"/>
      <c r="K195" s="457"/>
      <c r="L195" s="457"/>
    </row>
    <row r="196" spans="3:12" s="100" customFormat="1" x14ac:dyDescent="0.25">
      <c r="C196" s="457"/>
      <c r="E196" s="457"/>
      <c r="F196" s="457"/>
      <c r="G196" s="457"/>
      <c r="H196" s="457"/>
      <c r="I196" s="457"/>
      <c r="J196" s="457"/>
      <c r="K196" s="457"/>
      <c r="L196" s="457"/>
    </row>
    <row r="197" spans="3:12" s="100" customFormat="1" x14ac:dyDescent="0.25">
      <c r="C197" s="457"/>
      <c r="E197" s="457"/>
      <c r="F197" s="457"/>
      <c r="G197" s="457"/>
      <c r="H197" s="457"/>
      <c r="I197" s="457"/>
      <c r="J197" s="457"/>
      <c r="K197" s="457"/>
      <c r="L197" s="457"/>
    </row>
    <row r="198" spans="3:12" s="100" customFormat="1" x14ac:dyDescent="0.25">
      <c r="C198" s="457"/>
      <c r="E198" s="457"/>
      <c r="F198" s="457"/>
      <c r="G198" s="457"/>
      <c r="H198" s="457"/>
      <c r="I198" s="457"/>
      <c r="J198" s="457"/>
      <c r="K198" s="457"/>
      <c r="L198" s="457"/>
    </row>
    <row r="199" spans="3:12" s="100" customFormat="1" x14ac:dyDescent="0.25">
      <c r="C199" s="457"/>
      <c r="E199" s="457"/>
      <c r="F199" s="457"/>
      <c r="G199" s="457"/>
      <c r="H199" s="457"/>
      <c r="I199" s="457"/>
      <c r="J199" s="457"/>
      <c r="K199" s="457"/>
      <c r="L199" s="457"/>
    </row>
    <row r="200" spans="3:12" s="100" customFormat="1" x14ac:dyDescent="0.25">
      <c r="C200" s="457"/>
      <c r="E200" s="457"/>
      <c r="F200" s="457"/>
      <c r="G200" s="457"/>
      <c r="H200" s="457"/>
      <c r="I200" s="457"/>
      <c r="J200" s="457"/>
      <c r="K200" s="457"/>
      <c r="L200" s="457"/>
    </row>
    <row r="201" spans="3:12" s="100" customFormat="1" x14ac:dyDescent="0.25">
      <c r="C201" s="457"/>
      <c r="E201" s="457"/>
      <c r="F201" s="457"/>
      <c r="G201" s="457"/>
      <c r="H201" s="457"/>
      <c r="I201" s="457"/>
      <c r="J201" s="457"/>
      <c r="K201" s="457"/>
      <c r="L201" s="457"/>
    </row>
    <row r="202" spans="3:12" s="100" customFormat="1" x14ac:dyDescent="0.25">
      <c r="C202" s="457"/>
      <c r="E202" s="457"/>
      <c r="F202" s="457"/>
      <c r="G202" s="457"/>
      <c r="H202" s="457"/>
      <c r="I202" s="457"/>
      <c r="J202" s="457"/>
      <c r="K202" s="457"/>
      <c r="L202" s="457"/>
    </row>
    <row r="203" spans="3:12" s="100" customFormat="1" x14ac:dyDescent="0.25">
      <c r="C203" s="457"/>
      <c r="E203" s="457"/>
      <c r="F203" s="457"/>
      <c r="G203" s="457"/>
      <c r="H203" s="457"/>
      <c r="I203" s="457"/>
      <c r="J203" s="457"/>
      <c r="K203" s="457"/>
      <c r="L203" s="457"/>
    </row>
    <row r="204" spans="3:12" s="100" customFormat="1" x14ac:dyDescent="0.25">
      <c r="C204" s="457"/>
      <c r="E204" s="457"/>
      <c r="F204" s="457"/>
      <c r="G204" s="457"/>
      <c r="H204" s="457"/>
      <c r="I204" s="457"/>
      <c r="J204" s="457"/>
      <c r="K204" s="457"/>
      <c r="L204" s="457"/>
    </row>
    <row r="205" spans="3:12" s="100" customFormat="1" x14ac:dyDescent="0.25">
      <c r="C205" s="457"/>
      <c r="E205" s="457"/>
      <c r="F205" s="457"/>
      <c r="G205" s="457"/>
      <c r="H205" s="457"/>
      <c r="I205" s="457"/>
      <c r="J205" s="457"/>
      <c r="K205" s="457"/>
      <c r="L205" s="457"/>
    </row>
    <row r="206" spans="3:12" s="100" customFormat="1" x14ac:dyDescent="0.25">
      <c r="C206" s="457"/>
      <c r="E206" s="457"/>
      <c r="F206" s="457"/>
      <c r="G206" s="457"/>
      <c r="H206" s="457"/>
      <c r="I206" s="457"/>
      <c r="J206" s="457"/>
      <c r="K206" s="457"/>
      <c r="L206" s="457"/>
    </row>
    <row r="207" spans="3:12" s="100" customFormat="1" x14ac:dyDescent="0.25">
      <c r="C207" s="457"/>
      <c r="E207" s="457"/>
      <c r="F207" s="457"/>
      <c r="G207" s="457"/>
      <c r="H207" s="457"/>
      <c r="I207" s="457"/>
      <c r="J207" s="457"/>
      <c r="K207" s="457"/>
      <c r="L207" s="457"/>
    </row>
    <row r="208" spans="3:12" s="100" customFormat="1" x14ac:dyDescent="0.25">
      <c r="C208" s="457"/>
      <c r="E208" s="457"/>
      <c r="F208" s="457"/>
      <c r="G208" s="457"/>
      <c r="H208" s="457"/>
      <c r="I208" s="457"/>
      <c r="J208" s="457"/>
      <c r="K208" s="457"/>
      <c r="L208" s="457"/>
    </row>
    <row r="209" spans="3:12" s="100" customFormat="1" x14ac:dyDescent="0.25">
      <c r="C209" s="457"/>
      <c r="E209" s="457"/>
      <c r="F209" s="457"/>
      <c r="G209" s="457"/>
      <c r="H209" s="457"/>
      <c r="I209" s="457"/>
      <c r="J209" s="457"/>
      <c r="K209" s="457"/>
      <c r="L209" s="457"/>
    </row>
    <row r="210" spans="3:12" s="100" customFormat="1" x14ac:dyDescent="0.25">
      <c r="C210" s="457"/>
      <c r="E210" s="457"/>
      <c r="F210" s="457"/>
      <c r="G210" s="457"/>
      <c r="H210" s="457"/>
      <c r="I210" s="457"/>
      <c r="J210" s="457"/>
      <c r="K210" s="457"/>
      <c r="L210" s="457"/>
    </row>
    <row r="211" spans="3:12" s="100" customFormat="1" x14ac:dyDescent="0.25">
      <c r="C211" s="457"/>
      <c r="E211" s="457"/>
      <c r="F211" s="457"/>
      <c r="G211" s="457"/>
      <c r="H211" s="457"/>
      <c r="I211" s="457"/>
      <c r="J211" s="457"/>
      <c r="K211" s="457"/>
      <c r="L211" s="457"/>
    </row>
    <row r="212" spans="3:12" s="100" customFormat="1" x14ac:dyDescent="0.25">
      <c r="C212" s="457"/>
      <c r="E212" s="457"/>
      <c r="F212" s="457"/>
      <c r="G212" s="457"/>
      <c r="H212" s="457"/>
      <c r="I212" s="457"/>
      <c r="J212" s="457"/>
      <c r="K212" s="457"/>
      <c r="L212" s="457"/>
    </row>
    <row r="213" spans="3:12" s="100" customFormat="1" x14ac:dyDescent="0.25">
      <c r="C213" s="457"/>
      <c r="E213" s="457"/>
      <c r="F213" s="457"/>
      <c r="G213" s="457"/>
      <c r="H213" s="457"/>
      <c r="I213" s="457"/>
      <c r="J213" s="457"/>
      <c r="K213" s="457"/>
      <c r="L213" s="457"/>
    </row>
    <row r="214" spans="3:12" s="100" customFormat="1" x14ac:dyDescent="0.25">
      <c r="C214" s="457"/>
      <c r="E214" s="457"/>
      <c r="F214" s="457"/>
      <c r="G214" s="457"/>
      <c r="H214" s="457"/>
      <c r="I214" s="457"/>
      <c r="J214" s="457"/>
      <c r="K214" s="457"/>
      <c r="L214" s="457"/>
    </row>
    <row r="215" spans="3:12" s="100" customFormat="1" x14ac:dyDescent="0.25">
      <c r="C215" s="457"/>
      <c r="E215" s="457"/>
      <c r="F215" s="457"/>
      <c r="G215" s="457"/>
      <c r="H215" s="457"/>
      <c r="I215" s="457"/>
      <c r="J215" s="457"/>
      <c r="K215" s="457"/>
      <c r="L215" s="457"/>
    </row>
    <row r="216" spans="3:12" s="100" customFormat="1" x14ac:dyDescent="0.25">
      <c r="C216" s="457"/>
      <c r="E216" s="457"/>
      <c r="F216" s="457"/>
      <c r="G216" s="457"/>
      <c r="H216" s="457"/>
      <c r="I216" s="457"/>
      <c r="J216" s="457"/>
      <c r="K216" s="457"/>
      <c r="L216" s="457"/>
    </row>
    <row r="217" spans="3:12" s="100" customFormat="1" x14ac:dyDescent="0.25">
      <c r="C217" s="457"/>
      <c r="E217" s="457"/>
      <c r="F217" s="457"/>
      <c r="G217" s="457"/>
      <c r="H217" s="457"/>
      <c r="I217" s="457"/>
      <c r="J217" s="457"/>
      <c r="K217" s="457"/>
      <c r="L217" s="457"/>
    </row>
    <row r="218" spans="3:12" s="100" customFormat="1" x14ac:dyDescent="0.25">
      <c r="C218" s="457"/>
      <c r="E218" s="457"/>
      <c r="F218" s="457"/>
      <c r="G218" s="457"/>
      <c r="H218" s="457"/>
      <c r="I218" s="457"/>
      <c r="J218" s="457"/>
      <c r="K218" s="457"/>
      <c r="L218" s="457"/>
    </row>
    <row r="219" spans="3:12" s="100" customFormat="1" x14ac:dyDescent="0.25">
      <c r="C219" s="457"/>
      <c r="E219" s="457"/>
      <c r="F219" s="457"/>
      <c r="G219" s="457"/>
      <c r="H219" s="457"/>
      <c r="I219" s="457"/>
      <c r="J219" s="457"/>
      <c r="K219" s="457"/>
      <c r="L219" s="457"/>
    </row>
    <row r="220" spans="3:12" s="100" customFormat="1" x14ac:dyDescent="0.25">
      <c r="C220" s="457"/>
      <c r="E220" s="457"/>
      <c r="F220" s="457"/>
      <c r="G220" s="457"/>
      <c r="H220" s="457"/>
      <c r="I220" s="457"/>
      <c r="J220" s="457"/>
      <c r="K220" s="457"/>
      <c r="L220" s="457"/>
    </row>
    <row r="221" spans="3:12" s="100" customFormat="1" x14ac:dyDescent="0.25">
      <c r="C221" s="457"/>
      <c r="E221" s="457"/>
      <c r="F221" s="457"/>
      <c r="G221" s="457"/>
      <c r="H221" s="457"/>
      <c r="I221" s="457"/>
      <c r="J221" s="457"/>
      <c r="K221" s="457"/>
      <c r="L221" s="457"/>
    </row>
    <row r="222" spans="3:12" s="100" customFormat="1" x14ac:dyDescent="0.25">
      <c r="C222" s="457"/>
      <c r="E222" s="457"/>
      <c r="F222" s="457"/>
      <c r="G222" s="457"/>
      <c r="H222" s="457"/>
      <c r="I222" s="457"/>
      <c r="J222" s="457"/>
      <c r="K222" s="457"/>
      <c r="L222" s="457"/>
    </row>
    <row r="223" spans="3:12" s="100" customFormat="1" x14ac:dyDescent="0.25">
      <c r="C223" s="457"/>
      <c r="E223" s="457"/>
      <c r="F223" s="457"/>
      <c r="G223" s="457"/>
      <c r="H223" s="457"/>
      <c r="I223" s="457"/>
      <c r="J223" s="457"/>
      <c r="K223" s="457"/>
      <c r="L223" s="457"/>
    </row>
    <row r="224" spans="3:12" s="100" customFormat="1" x14ac:dyDescent="0.25">
      <c r="C224" s="457"/>
      <c r="E224" s="457"/>
      <c r="F224" s="457"/>
      <c r="G224" s="457"/>
      <c r="H224" s="457"/>
      <c r="I224" s="457"/>
      <c r="J224" s="457"/>
      <c r="K224" s="457"/>
      <c r="L224" s="457"/>
    </row>
    <row r="225" spans="3:12" s="100" customFormat="1" x14ac:dyDescent="0.25">
      <c r="C225" s="457"/>
      <c r="E225" s="457"/>
      <c r="F225" s="457"/>
      <c r="G225" s="457"/>
      <c r="H225" s="457"/>
      <c r="I225" s="457"/>
      <c r="J225" s="457"/>
      <c r="K225" s="457"/>
      <c r="L225" s="457"/>
    </row>
    <row r="226" spans="3:12" s="100" customFormat="1" x14ac:dyDescent="0.25">
      <c r="C226" s="457"/>
      <c r="E226" s="457"/>
      <c r="F226" s="457"/>
      <c r="G226" s="457"/>
      <c r="H226" s="457"/>
      <c r="I226" s="457"/>
      <c r="J226" s="457"/>
      <c r="K226" s="457"/>
      <c r="L226" s="457"/>
    </row>
    <row r="227" spans="3:12" s="100" customFormat="1" x14ac:dyDescent="0.25">
      <c r="C227" s="457"/>
      <c r="E227" s="457"/>
      <c r="F227" s="457"/>
      <c r="G227" s="457"/>
      <c r="H227" s="457"/>
      <c r="I227" s="457"/>
      <c r="J227" s="457"/>
      <c r="K227" s="457"/>
      <c r="L227" s="457"/>
    </row>
    <row r="228" spans="3:12" s="100" customFormat="1" x14ac:dyDescent="0.25">
      <c r="C228" s="457"/>
      <c r="E228" s="457"/>
      <c r="F228" s="457"/>
      <c r="G228" s="457"/>
      <c r="H228" s="457"/>
      <c r="I228" s="457"/>
      <c r="J228" s="457"/>
      <c r="K228" s="457"/>
      <c r="L228" s="457"/>
    </row>
    <row r="229" spans="3:12" s="100" customFormat="1" x14ac:dyDescent="0.25">
      <c r="C229" s="457"/>
      <c r="E229" s="457"/>
      <c r="F229" s="457"/>
      <c r="G229" s="457"/>
      <c r="H229" s="457"/>
      <c r="I229" s="457"/>
      <c r="J229" s="457"/>
      <c r="K229" s="457"/>
      <c r="L229" s="457"/>
    </row>
    <row r="230" spans="3:12" s="100" customFormat="1" x14ac:dyDescent="0.25">
      <c r="C230" s="457"/>
      <c r="E230" s="457"/>
      <c r="F230" s="457"/>
      <c r="G230" s="457"/>
      <c r="H230" s="457"/>
      <c r="I230" s="457"/>
      <c r="J230" s="457"/>
      <c r="K230" s="457"/>
      <c r="L230" s="457"/>
    </row>
    <row r="231" spans="3:12" s="100" customFormat="1" x14ac:dyDescent="0.25">
      <c r="C231" s="457"/>
      <c r="E231" s="457"/>
      <c r="F231" s="457"/>
      <c r="G231" s="457"/>
      <c r="H231" s="457"/>
      <c r="I231" s="457"/>
      <c r="J231" s="457"/>
      <c r="K231" s="457"/>
      <c r="L231" s="457"/>
    </row>
    <row r="232" spans="3:12" s="100" customFormat="1" x14ac:dyDescent="0.25">
      <c r="C232" s="457"/>
      <c r="E232" s="457"/>
      <c r="F232" s="457"/>
      <c r="G232" s="457"/>
      <c r="H232" s="457"/>
      <c r="I232" s="457"/>
      <c r="J232" s="457"/>
      <c r="K232" s="457"/>
      <c r="L232" s="457"/>
    </row>
    <row r="233" spans="3:12" s="100" customFormat="1" x14ac:dyDescent="0.25">
      <c r="C233" s="457"/>
      <c r="E233" s="457"/>
      <c r="F233" s="457"/>
      <c r="G233" s="457"/>
      <c r="H233" s="457"/>
      <c r="I233" s="457"/>
      <c r="J233" s="457"/>
      <c r="K233" s="457"/>
      <c r="L233" s="457"/>
    </row>
    <row r="234" spans="3:12" s="100" customFormat="1" x14ac:dyDescent="0.25">
      <c r="C234" s="457"/>
      <c r="E234" s="457"/>
      <c r="F234" s="457"/>
      <c r="G234" s="457"/>
      <c r="H234" s="457"/>
      <c r="I234" s="457"/>
      <c r="J234" s="457"/>
      <c r="K234" s="457"/>
      <c r="L234" s="457"/>
    </row>
    <row r="235" spans="3:12" s="100" customFormat="1" x14ac:dyDescent="0.25">
      <c r="C235" s="457"/>
      <c r="E235" s="457"/>
      <c r="F235" s="457"/>
      <c r="G235" s="457"/>
      <c r="H235" s="457"/>
      <c r="I235" s="457"/>
      <c r="J235" s="457"/>
      <c r="K235" s="457"/>
      <c r="L235" s="457"/>
    </row>
    <row r="236" spans="3:12" s="100" customFormat="1" x14ac:dyDescent="0.25">
      <c r="C236" s="457"/>
      <c r="E236" s="457"/>
      <c r="F236" s="457"/>
      <c r="G236" s="457"/>
      <c r="H236" s="457"/>
      <c r="I236" s="457"/>
      <c r="J236" s="457"/>
      <c r="K236" s="457"/>
      <c r="L236" s="457"/>
    </row>
    <row r="237" spans="3:12" s="100" customFormat="1" x14ac:dyDescent="0.25">
      <c r="C237" s="457"/>
      <c r="E237" s="457"/>
      <c r="F237" s="457"/>
      <c r="G237" s="457"/>
      <c r="H237" s="457"/>
      <c r="I237" s="457"/>
      <c r="J237" s="457"/>
      <c r="K237" s="457"/>
      <c r="L237" s="457"/>
    </row>
    <row r="238" spans="3:12" s="100" customFormat="1" x14ac:dyDescent="0.25">
      <c r="C238" s="457"/>
      <c r="E238" s="457"/>
      <c r="F238" s="457"/>
      <c r="G238" s="457"/>
      <c r="H238" s="457"/>
      <c r="I238" s="457"/>
      <c r="J238" s="457"/>
      <c r="K238" s="457"/>
      <c r="L238" s="457"/>
    </row>
    <row r="239" spans="3:12" s="100" customFormat="1" x14ac:dyDescent="0.25">
      <c r="C239" s="457"/>
      <c r="E239" s="457"/>
      <c r="F239" s="457"/>
      <c r="G239" s="457"/>
      <c r="H239" s="457"/>
      <c r="I239" s="457"/>
      <c r="J239" s="457"/>
      <c r="K239" s="457"/>
      <c r="L239" s="457"/>
    </row>
    <row r="240" spans="3:12" s="100" customFormat="1" x14ac:dyDescent="0.25">
      <c r="C240" s="457"/>
      <c r="E240" s="457"/>
      <c r="F240" s="457"/>
      <c r="G240" s="457"/>
      <c r="H240" s="457"/>
      <c r="I240" s="457"/>
      <c r="J240" s="457"/>
      <c r="K240" s="457"/>
      <c r="L240" s="457"/>
    </row>
    <row r="241" spans="3:12" s="100" customFormat="1" x14ac:dyDescent="0.25">
      <c r="C241" s="457"/>
      <c r="E241" s="457"/>
      <c r="F241" s="457"/>
      <c r="G241" s="457"/>
      <c r="H241" s="457"/>
      <c r="I241" s="457"/>
      <c r="J241" s="457"/>
      <c r="K241" s="457"/>
      <c r="L241" s="457"/>
    </row>
    <row r="242" spans="3:12" s="100" customFormat="1" x14ac:dyDescent="0.25">
      <c r="C242" s="457"/>
      <c r="E242" s="457"/>
      <c r="F242" s="457"/>
      <c r="G242" s="457"/>
      <c r="H242" s="457"/>
      <c r="I242" s="457"/>
      <c r="J242" s="457"/>
      <c r="K242" s="457"/>
      <c r="L242" s="457"/>
    </row>
    <row r="243" spans="3:12" s="100" customFormat="1" x14ac:dyDescent="0.25">
      <c r="C243" s="457"/>
      <c r="E243" s="457"/>
      <c r="F243" s="457"/>
      <c r="G243" s="457"/>
      <c r="H243" s="457"/>
      <c r="I243" s="457"/>
      <c r="J243" s="457"/>
      <c r="K243" s="457"/>
      <c r="L243" s="457"/>
    </row>
    <row r="244" spans="3:12" s="100" customFormat="1" x14ac:dyDescent="0.25">
      <c r="C244" s="457"/>
      <c r="E244" s="457"/>
      <c r="F244" s="457"/>
      <c r="G244" s="457"/>
      <c r="H244" s="457"/>
      <c r="I244" s="457"/>
      <c r="J244" s="457"/>
      <c r="K244" s="457"/>
      <c r="L244" s="457"/>
    </row>
    <row r="245" spans="3:12" s="100" customFormat="1" x14ac:dyDescent="0.25">
      <c r="C245" s="457"/>
      <c r="E245" s="457"/>
      <c r="F245" s="457"/>
      <c r="G245" s="457"/>
      <c r="H245" s="457"/>
      <c r="I245" s="457"/>
      <c r="J245" s="457"/>
      <c r="K245" s="457"/>
      <c r="L245" s="457"/>
    </row>
    <row r="246" spans="3:12" s="100" customFormat="1" x14ac:dyDescent="0.25">
      <c r="C246" s="457"/>
      <c r="E246" s="457"/>
      <c r="F246" s="457"/>
      <c r="G246" s="457"/>
      <c r="H246" s="457"/>
      <c r="I246" s="457"/>
      <c r="J246" s="457"/>
      <c r="K246" s="457"/>
      <c r="L246" s="457"/>
    </row>
    <row r="247" spans="3:12" s="100" customFormat="1" x14ac:dyDescent="0.25">
      <c r="C247" s="457"/>
      <c r="E247" s="457"/>
      <c r="F247" s="457"/>
      <c r="G247" s="457"/>
      <c r="H247" s="457"/>
      <c r="I247" s="457"/>
      <c r="J247" s="457"/>
      <c r="K247" s="457"/>
      <c r="L247" s="457"/>
    </row>
    <row r="248" spans="3:12" s="100" customFormat="1" x14ac:dyDescent="0.25">
      <c r="C248" s="457"/>
      <c r="E248" s="457"/>
      <c r="F248" s="457"/>
      <c r="G248" s="457"/>
      <c r="H248" s="457"/>
      <c r="I248" s="457"/>
      <c r="J248" s="457"/>
      <c r="K248" s="457"/>
      <c r="L248" s="457"/>
    </row>
    <row r="249" spans="3:12" s="100" customFormat="1" x14ac:dyDescent="0.25">
      <c r="C249" s="457"/>
      <c r="E249" s="457"/>
      <c r="F249" s="457"/>
      <c r="G249" s="457"/>
      <c r="H249" s="457"/>
      <c r="I249" s="457"/>
      <c r="J249" s="457"/>
      <c r="K249" s="457"/>
      <c r="L249" s="457"/>
    </row>
    <row r="250" spans="3:12" s="100" customFormat="1" x14ac:dyDescent="0.25">
      <c r="C250" s="457"/>
      <c r="E250" s="457"/>
      <c r="F250" s="457"/>
      <c r="G250" s="457"/>
      <c r="H250" s="457"/>
      <c r="I250" s="457"/>
      <c r="J250" s="457"/>
      <c r="K250" s="457"/>
      <c r="L250" s="457"/>
    </row>
    <row r="251" spans="3:12" s="100" customFormat="1" x14ac:dyDescent="0.25">
      <c r="C251" s="457"/>
      <c r="E251" s="457"/>
      <c r="F251" s="457"/>
      <c r="G251" s="457"/>
      <c r="H251" s="457"/>
      <c r="I251" s="457"/>
      <c r="J251" s="457"/>
      <c r="K251" s="457"/>
      <c r="L251" s="457"/>
    </row>
    <row r="252" spans="3:12" s="100" customFormat="1" x14ac:dyDescent="0.25">
      <c r="C252" s="457"/>
      <c r="E252" s="457"/>
      <c r="F252" s="457"/>
      <c r="G252" s="457"/>
      <c r="H252" s="457"/>
      <c r="I252" s="457"/>
      <c r="J252" s="457"/>
      <c r="K252" s="457"/>
      <c r="L252" s="457"/>
    </row>
    <row r="253" spans="3:12" s="100" customFormat="1" x14ac:dyDescent="0.25">
      <c r="C253" s="457"/>
      <c r="E253" s="457"/>
      <c r="F253" s="457"/>
      <c r="G253" s="457"/>
      <c r="H253" s="457"/>
      <c r="I253" s="457"/>
      <c r="J253" s="457"/>
      <c r="K253" s="457"/>
      <c r="L253" s="457"/>
    </row>
    <row r="254" spans="3:12" s="100" customFormat="1" x14ac:dyDescent="0.25">
      <c r="C254" s="457"/>
      <c r="E254" s="457"/>
      <c r="F254" s="457"/>
      <c r="G254" s="457"/>
      <c r="H254" s="457"/>
      <c r="I254" s="457"/>
      <c r="J254" s="457"/>
      <c r="K254" s="457"/>
      <c r="L254" s="457"/>
    </row>
    <row r="255" spans="3:12" s="100" customFormat="1" x14ac:dyDescent="0.25">
      <c r="C255" s="457"/>
      <c r="E255" s="457"/>
      <c r="F255" s="457"/>
      <c r="G255" s="457"/>
      <c r="H255" s="457"/>
      <c r="I255" s="457"/>
      <c r="J255" s="457"/>
      <c r="K255" s="457"/>
      <c r="L255" s="457"/>
    </row>
    <row r="256" spans="3:12" s="100" customFormat="1" x14ac:dyDescent="0.25">
      <c r="C256" s="457"/>
      <c r="E256" s="457"/>
      <c r="F256" s="457"/>
      <c r="G256" s="457"/>
      <c r="H256" s="457"/>
      <c r="I256" s="457"/>
      <c r="J256" s="457"/>
      <c r="K256" s="457"/>
      <c r="L256" s="457"/>
    </row>
    <row r="257" spans="3:12" s="100" customFormat="1" x14ac:dyDescent="0.25">
      <c r="C257" s="457"/>
      <c r="E257" s="457"/>
      <c r="F257" s="457"/>
      <c r="G257" s="457"/>
      <c r="H257" s="457"/>
      <c r="I257" s="457"/>
      <c r="J257" s="457"/>
      <c r="K257" s="457"/>
      <c r="L257" s="457"/>
    </row>
    <row r="258" spans="3:12" s="100" customFormat="1" x14ac:dyDescent="0.25">
      <c r="C258" s="457"/>
      <c r="E258" s="457"/>
      <c r="F258" s="457"/>
      <c r="G258" s="457"/>
      <c r="H258" s="457"/>
      <c r="I258" s="457"/>
      <c r="J258" s="457"/>
      <c r="K258" s="457"/>
      <c r="L258" s="457"/>
    </row>
    <row r="259" spans="3:12" s="100" customFormat="1" x14ac:dyDescent="0.25">
      <c r="C259" s="457"/>
      <c r="E259" s="457"/>
      <c r="F259" s="457"/>
      <c r="G259" s="457"/>
      <c r="H259" s="457"/>
      <c r="I259" s="457"/>
      <c r="J259" s="457"/>
      <c r="K259" s="457"/>
      <c r="L259" s="457"/>
    </row>
    <row r="260" spans="3:12" s="100" customFormat="1" x14ac:dyDescent="0.25">
      <c r="C260" s="457"/>
      <c r="E260" s="457"/>
      <c r="F260" s="457"/>
      <c r="G260" s="457"/>
      <c r="H260" s="457"/>
      <c r="I260" s="457"/>
      <c r="J260" s="457"/>
      <c r="K260" s="457"/>
      <c r="L260" s="457"/>
    </row>
    <row r="261" spans="3:12" s="100" customFormat="1" x14ac:dyDescent="0.25">
      <c r="C261" s="457"/>
      <c r="E261" s="457"/>
      <c r="F261" s="457"/>
      <c r="G261" s="457"/>
      <c r="H261" s="457"/>
      <c r="I261" s="457"/>
      <c r="J261" s="457"/>
      <c r="K261" s="457"/>
      <c r="L261" s="457"/>
    </row>
    <row r="262" spans="3:12" s="100" customFormat="1" x14ac:dyDescent="0.25">
      <c r="C262" s="457"/>
      <c r="E262" s="457"/>
      <c r="F262" s="457"/>
      <c r="G262" s="457"/>
      <c r="H262" s="457"/>
      <c r="I262" s="457"/>
      <c r="J262" s="457"/>
      <c r="K262" s="457"/>
      <c r="L262" s="457"/>
    </row>
    <row r="263" spans="3:12" s="100" customFormat="1" x14ac:dyDescent="0.25">
      <c r="C263" s="457"/>
      <c r="E263" s="457"/>
      <c r="F263" s="457"/>
      <c r="G263" s="457"/>
      <c r="H263" s="457"/>
      <c r="I263" s="457"/>
      <c r="J263" s="457"/>
      <c r="K263" s="457"/>
      <c r="L263" s="457"/>
    </row>
    <row r="264" spans="3:12" s="100" customFormat="1" x14ac:dyDescent="0.25">
      <c r="C264" s="457"/>
      <c r="E264" s="457"/>
      <c r="F264" s="457"/>
      <c r="G264" s="457"/>
      <c r="H264" s="457"/>
      <c r="I264" s="457"/>
      <c r="J264" s="457"/>
      <c r="K264" s="457"/>
      <c r="L264" s="457"/>
    </row>
    <row r="265" spans="3:12" s="100" customFormat="1" x14ac:dyDescent="0.25">
      <c r="C265" s="457"/>
      <c r="E265" s="457"/>
      <c r="F265" s="457"/>
      <c r="G265" s="457"/>
      <c r="H265" s="457"/>
      <c r="I265" s="457"/>
      <c r="J265" s="457"/>
      <c r="K265" s="457"/>
      <c r="L265" s="457"/>
    </row>
    <row r="266" spans="3:12" s="100" customFormat="1" x14ac:dyDescent="0.25">
      <c r="C266" s="457"/>
      <c r="E266" s="457"/>
      <c r="F266" s="457"/>
      <c r="G266" s="457"/>
      <c r="H266" s="457"/>
      <c r="I266" s="457"/>
      <c r="J266" s="457"/>
      <c r="K266" s="457"/>
      <c r="L266" s="457"/>
    </row>
    <row r="267" spans="3:12" s="100" customFormat="1" x14ac:dyDescent="0.25">
      <c r="C267" s="457"/>
      <c r="E267" s="457"/>
      <c r="F267" s="457"/>
      <c r="G267" s="457"/>
      <c r="H267" s="457"/>
      <c r="I267" s="457"/>
      <c r="J267" s="457"/>
      <c r="K267" s="457"/>
      <c r="L267" s="457"/>
    </row>
    <row r="268" spans="3:12" s="100" customFormat="1" x14ac:dyDescent="0.25">
      <c r="C268" s="457"/>
      <c r="E268" s="457"/>
      <c r="F268" s="457"/>
      <c r="G268" s="457"/>
      <c r="H268" s="457"/>
      <c r="I268" s="457"/>
      <c r="J268" s="457"/>
      <c r="K268" s="457"/>
      <c r="L268" s="457"/>
    </row>
    <row r="269" spans="3:12" s="100" customFormat="1" x14ac:dyDescent="0.25">
      <c r="C269" s="457"/>
      <c r="E269" s="457"/>
      <c r="F269" s="457"/>
      <c r="G269" s="457"/>
      <c r="H269" s="457"/>
      <c r="I269" s="457"/>
      <c r="J269" s="457"/>
      <c r="K269" s="457"/>
      <c r="L269" s="457"/>
    </row>
    <row r="270" spans="3:12" s="100" customFormat="1" x14ac:dyDescent="0.25">
      <c r="C270" s="457"/>
      <c r="E270" s="457"/>
      <c r="F270" s="457"/>
      <c r="G270" s="457"/>
      <c r="H270" s="457"/>
      <c r="I270" s="457"/>
      <c r="J270" s="457"/>
      <c r="K270" s="457"/>
      <c r="L270" s="457"/>
    </row>
    <row r="271" spans="3:12" s="100" customFormat="1" x14ac:dyDescent="0.25">
      <c r="C271" s="457"/>
      <c r="E271" s="457"/>
      <c r="F271" s="457"/>
      <c r="G271" s="457"/>
      <c r="H271" s="457"/>
      <c r="I271" s="457"/>
      <c r="J271" s="457"/>
      <c r="K271" s="457"/>
      <c r="L271" s="457"/>
    </row>
    <row r="272" spans="3:12" s="100" customFormat="1" x14ac:dyDescent="0.25">
      <c r="C272" s="457"/>
      <c r="E272" s="457"/>
      <c r="F272" s="457"/>
      <c r="G272" s="457"/>
      <c r="H272" s="457"/>
      <c r="I272" s="457"/>
      <c r="J272" s="457"/>
      <c r="K272" s="457"/>
      <c r="L272" s="457"/>
    </row>
    <row r="273" spans="3:12" s="100" customFormat="1" x14ac:dyDescent="0.25">
      <c r="C273" s="457"/>
      <c r="E273" s="457"/>
      <c r="F273" s="457"/>
      <c r="G273" s="457"/>
      <c r="H273" s="457"/>
      <c r="I273" s="457"/>
      <c r="J273" s="457"/>
      <c r="K273" s="457"/>
      <c r="L273" s="457"/>
    </row>
    <row r="274" spans="3:12" s="100" customFormat="1" x14ac:dyDescent="0.25">
      <c r="C274" s="457"/>
      <c r="E274" s="457"/>
      <c r="F274" s="457"/>
      <c r="G274" s="457"/>
      <c r="H274" s="457"/>
      <c r="I274" s="457"/>
      <c r="J274" s="457"/>
      <c r="K274" s="457"/>
      <c r="L274" s="457"/>
    </row>
    <row r="275" spans="3:12" s="100" customFormat="1" x14ac:dyDescent="0.25">
      <c r="C275" s="457"/>
      <c r="E275" s="457"/>
      <c r="F275" s="457"/>
      <c r="G275" s="457"/>
      <c r="H275" s="457"/>
      <c r="I275" s="457"/>
      <c r="J275" s="457"/>
      <c r="K275" s="457"/>
      <c r="L275" s="457"/>
    </row>
    <row r="276" spans="3:12" s="100" customFormat="1" x14ac:dyDescent="0.25">
      <c r="C276" s="457"/>
      <c r="E276" s="457"/>
      <c r="F276" s="457"/>
      <c r="G276" s="457"/>
      <c r="H276" s="457"/>
      <c r="I276" s="457"/>
      <c r="J276" s="457"/>
      <c r="K276" s="457"/>
      <c r="L276" s="457"/>
    </row>
    <row r="277" spans="3:12" s="100" customFormat="1" x14ac:dyDescent="0.25">
      <c r="C277" s="457"/>
      <c r="E277" s="457"/>
      <c r="F277" s="457"/>
      <c r="G277" s="457"/>
      <c r="H277" s="457"/>
      <c r="I277" s="457"/>
      <c r="J277" s="457"/>
      <c r="K277" s="457"/>
      <c r="L277" s="457"/>
    </row>
    <row r="278" spans="3:12" s="100" customFormat="1" x14ac:dyDescent="0.25">
      <c r="C278" s="457"/>
      <c r="E278" s="457"/>
      <c r="F278" s="457"/>
      <c r="G278" s="457"/>
      <c r="H278" s="457"/>
      <c r="I278" s="457"/>
      <c r="J278" s="457"/>
      <c r="K278" s="457"/>
      <c r="L278" s="457"/>
    </row>
    <row r="279" spans="3:12" s="100" customFormat="1" x14ac:dyDescent="0.25">
      <c r="C279" s="457"/>
      <c r="E279" s="457"/>
      <c r="F279" s="457"/>
      <c r="G279" s="457"/>
      <c r="H279" s="457"/>
      <c r="I279" s="457"/>
      <c r="J279" s="457"/>
      <c r="K279" s="457"/>
      <c r="L279" s="457"/>
    </row>
    <row r="280" spans="3:12" s="100" customFormat="1" x14ac:dyDescent="0.25">
      <c r="C280" s="457"/>
      <c r="E280" s="457"/>
      <c r="F280" s="457"/>
      <c r="G280" s="457"/>
      <c r="H280" s="457"/>
      <c r="I280" s="457"/>
      <c r="J280" s="457"/>
      <c r="K280" s="457"/>
      <c r="L280" s="457"/>
    </row>
    <row r="281" spans="3:12" s="100" customFormat="1" x14ac:dyDescent="0.25">
      <c r="C281" s="457"/>
      <c r="E281" s="457"/>
      <c r="F281" s="457"/>
      <c r="G281" s="457"/>
      <c r="H281" s="457"/>
      <c r="I281" s="457"/>
      <c r="J281" s="457"/>
      <c r="K281" s="457"/>
      <c r="L281" s="457"/>
    </row>
    <row r="282" spans="3:12" s="100" customFormat="1" x14ac:dyDescent="0.25">
      <c r="C282" s="457"/>
      <c r="E282" s="457"/>
      <c r="F282" s="457"/>
      <c r="G282" s="457"/>
      <c r="H282" s="457"/>
      <c r="I282" s="457"/>
      <c r="J282" s="457"/>
      <c r="K282" s="457"/>
      <c r="L282" s="457"/>
    </row>
    <row r="283" spans="3:12" s="100" customFormat="1" x14ac:dyDescent="0.25">
      <c r="C283" s="457"/>
      <c r="E283" s="457"/>
      <c r="F283" s="457"/>
      <c r="G283" s="457"/>
      <c r="H283" s="457"/>
      <c r="I283" s="457"/>
      <c r="J283" s="457"/>
      <c r="K283" s="457"/>
      <c r="L283" s="457"/>
    </row>
    <row r="284" spans="3:12" s="100" customFormat="1" x14ac:dyDescent="0.25">
      <c r="C284" s="457"/>
      <c r="E284" s="457"/>
      <c r="F284" s="457"/>
      <c r="G284" s="457"/>
      <c r="H284" s="457"/>
      <c r="I284" s="457"/>
      <c r="J284" s="457"/>
      <c r="K284" s="457"/>
      <c r="L284" s="457"/>
    </row>
    <row r="285" spans="3:12" s="100" customFormat="1" x14ac:dyDescent="0.25">
      <c r="C285" s="457"/>
      <c r="E285" s="457"/>
      <c r="F285" s="457"/>
      <c r="G285" s="457"/>
      <c r="H285" s="457"/>
      <c r="I285" s="457"/>
      <c r="J285" s="457"/>
      <c r="K285" s="457"/>
      <c r="L285" s="457"/>
    </row>
    <row r="286" spans="3:12" s="100" customFormat="1" x14ac:dyDescent="0.25">
      <c r="C286" s="457"/>
      <c r="E286" s="457"/>
      <c r="F286" s="457"/>
      <c r="G286" s="457"/>
      <c r="H286" s="457"/>
      <c r="I286" s="457"/>
      <c r="J286" s="457"/>
      <c r="K286" s="457"/>
      <c r="L286" s="457"/>
    </row>
    <row r="287" spans="3:12" s="100" customFormat="1" x14ac:dyDescent="0.25">
      <c r="C287" s="457"/>
      <c r="E287" s="457"/>
      <c r="F287" s="457"/>
      <c r="G287" s="457"/>
      <c r="H287" s="457"/>
      <c r="I287" s="457"/>
      <c r="J287" s="457"/>
      <c r="K287" s="457"/>
      <c r="L287" s="457"/>
    </row>
    <row r="288" spans="3:12" s="100" customFormat="1" x14ac:dyDescent="0.25">
      <c r="C288" s="457"/>
      <c r="E288" s="457"/>
      <c r="F288" s="457"/>
      <c r="G288" s="457"/>
      <c r="H288" s="457"/>
      <c r="I288" s="457"/>
      <c r="J288" s="457"/>
      <c r="K288" s="457"/>
      <c r="L288" s="457"/>
    </row>
    <row r="289" spans="3:12" s="100" customFormat="1" x14ac:dyDescent="0.25">
      <c r="C289" s="457"/>
      <c r="E289" s="457"/>
      <c r="F289" s="457"/>
      <c r="G289" s="457"/>
      <c r="H289" s="457"/>
      <c r="I289" s="457"/>
      <c r="J289" s="457"/>
      <c r="K289" s="457"/>
      <c r="L289" s="457"/>
    </row>
    <row r="290" spans="3:12" s="100" customFormat="1" x14ac:dyDescent="0.25">
      <c r="C290" s="457"/>
      <c r="E290" s="457"/>
      <c r="F290" s="457"/>
      <c r="G290" s="457"/>
      <c r="H290" s="457"/>
      <c r="I290" s="457"/>
      <c r="J290" s="457"/>
      <c r="K290" s="457"/>
      <c r="L290" s="457"/>
    </row>
    <row r="291" spans="3:12" s="100" customFormat="1" x14ac:dyDescent="0.25">
      <c r="C291" s="457"/>
      <c r="E291" s="457"/>
      <c r="F291" s="457"/>
      <c r="G291" s="457"/>
      <c r="H291" s="457"/>
      <c r="I291" s="457"/>
      <c r="J291" s="457"/>
      <c r="K291" s="457"/>
      <c r="L291" s="457"/>
    </row>
    <row r="292" spans="3:12" s="100" customFormat="1" x14ac:dyDescent="0.25">
      <c r="C292" s="457"/>
      <c r="E292" s="457"/>
      <c r="F292" s="457"/>
      <c r="G292" s="457"/>
      <c r="H292" s="457"/>
      <c r="I292" s="457"/>
      <c r="J292" s="457"/>
      <c r="K292" s="457"/>
      <c r="L292" s="457"/>
    </row>
    <row r="293" spans="3:12" s="100" customFormat="1" x14ac:dyDescent="0.25">
      <c r="C293" s="457"/>
      <c r="E293" s="457"/>
      <c r="F293" s="457"/>
      <c r="G293" s="457"/>
      <c r="H293" s="457"/>
      <c r="I293" s="457"/>
      <c r="J293" s="457"/>
      <c r="K293" s="457"/>
      <c r="L293" s="457"/>
    </row>
    <row r="294" spans="3:12" s="100" customFormat="1" x14ac:dyDescent="0.25">
      <c r="C294" s="457"/>
      <c r="E294" s="457"/>
      <c r="F294" s="457"/>
      <c r="G294" s="457"/>
      <c r="H294" s="457"/>
      <c r="I294" s="457"/>
      <c r="J294" s="457"/>
      <c r="K294" s="457"/>
      <c r="L294" s="457"/>
    </row>
    <row r="295" spans="3:12" s="100" customFormat="1" x14ac:dyDescent="0.25">
      <c r="C295" s="457"/>
      <c r="E295" s="457"/>
      <c r="F295" s="457"/>
      <c r="G295" s="457"/>
      <c r="H295" s="457"/>
      <c r="I295" s="457"/>
      <c r="J295" s="457"/>
      <c r="K295" s="457"/>
      <c r="L295" s="457"/>
    </row>
    <row r="296" spans="3:12" s="100" customFormat="1" x14ac:dyDescent="0.25">
      <c r="C296" s="457"/>
      <c r="E296" s="457"/>
      <c r="F296" s="457"/>
      <c r="G296" s="457"/>
      <c r="H296" s="457"/>
      <c r="I296" s="457"/>
      <c r="J296" s="457"/>
      <c r="K296" s="457"/>
      <c r="L296" s="457"/>
    </row>
    <row r="297" spans="3:12" s="100" customFormat="1" x14ac:dyDescent="0.25">
      <c r="C297" s="457"/>
      <c r="E297" s="457"/>
      <c r="F297" s="457"/>
      <c r="G297" s="457"/>
      <c r="H297" s="457"/>
      <c r="I297" s="457"/>
      <c r="J297" s="457"/>
      <c r="K297" s="457"/>
      <c r="L297" s="457"/>
    </row>
    <row r="298" spans="3:12" s="100" customFormat="1" x14ac:dyDescent="0.25">
      <c r="C298" s="457"/>
      <c r="E298" s="457"/>
      <c r="F298" s="457"/>
      <c r="G298" s="457"/>
      <c r="H298" s="457"/>
      <c r="I298" s="457"/>
      <c r="J298" s="457"/>
      <c r="K298" s="457"/>
      <c r="L298" s="457"/>
    </row>
    <row r="299" spans="3:12" s="100" customFormat="1" x14ac:dyDescent="0.25">
      <c r="C299" s="457"/>
      <c r="E299" s="457"/>
      <c r="F299" s="457"/>
      <c r="G299" s="457"/>
      <c r="H299" s="457"/>
      <c r="I299" s="457"/>
      <c r="J299" s="457"/>
      <c r="K299" s="457"/>
      <c r="L299" s="457"/>
    </row>
    <row r="300" spans="3:12" s="100" customFormat="1" x14ac:dyDescent="0.25">
      <c r="C300" s="457"/>
      <c r="E300" s="457"/>
      <c r="F300" s="457"/>
      <c r="G300" s="457"/>
      <c r="H300" s="457"/>
      <c r="I300" s="457"/>
      <c r="J300" s="457"/>
      <c r="K300" s="457"/>
      <c r="L300" s="457"/>
    </row>
    <row r="301" spans="3:12" s="100" customFormat="1" x14ac:dyDescent="0.25">
      <c r="C301" s="457"/>
      <c r="E301" s="457"/>
      <c r="F301" s="457"/>
      <c r="G301" s="457"/>
      <c r="H301" s="457"/>
      <c r="I301" s="457"/>
      <c r="J301" s="457"/>
      <c r="K301" s="457"/>
      <c r="L301" s="457"/>
    </row>
    <row r="302" spans="3:12" s="100" customFormat="1" x14ac:dyDescent="0.25">
      <c r="C302" s="457"/>
      <c r="E302" s="457"/>
      <c r="F302" s="457"/>
      <c r="G302" s="457"/>
      <c r="H302" s="457"/>
      <c r="I302" s="457"/>
      <c r="J302" s="457"/>
      <c r="K302" s="457"/>
      <c r="L302" s="457"/>
    </row>
    <row r="303" spans="3:12" s="100" customFormat="1" x14ac:dyDescent="0.25">
      <c r="C303" s="457"/>
      <c r="E303" s="457"/>
      <c r="F303" s="457"/>
      <c r="G303" s="457"/>
      <c r="H303" s="457"/>
      <c r="I303" s="457"/>
      <c r="J303" s="457"/>
      <c r="K303" s="457"/>
      <c r="L303" s="457"/>
    </row>
    <row r="304" spans="3:12" s="100" customFormat="1" x14ac:dyDescent="0.25">
      <c r="C304" s="457"/>
      <c r="E304" s="457"/>
      <c r="F304" s="457"/>
      <c r="G304" s="457"/>
      <c r="H304" s="457"/>
      <c r="I304" s="457"/>
      <c r="J304" s="457"/>
      <c r="K304" s="457"/>
      <c r="L304" s="457"/>
    </row>
    <row r="305" spans="3:12" s="100" customFormat="1" x14ac:dyDescent="0.25">
      <c r="C305" s="457"/>
      <c r="E305" s="457"/>
      <c r="F305" s="457"/>
      <c r="G305" s="457"/>
      <c r="H305" s="457"/>
      <c r="I305" s="457"/>
      <c r="J305" s="457"/>
      <c r="K305" s="457"/>
      <c r="L305" s="457"/>
    </row>
    <row r="306" spans="3:12" s="100" customFormat="1" x14ac:dyDescent="0.25">
      <c r="C306" s="457"/>
      <c r="E306" s="457"/>
      <c r="F306" s="457"/>
      <c r="G306" s="457"/>
      <c r="H306" s="457"/>
      <c r="I306" s="457"/>
      <c r="J306" s="457"/>
      <c r="K306" s="457"/>
      <c r="L306" s="457"/>
    </row>
    <row r="307" spans="3:12" s="100" customFormat="1" x14ac:dyDescent="0.25">
      <c r="C307" s="457"/>
      <c r="E307" s="457"/>
      <c r="F307" s="457"/>
      <c r="G307" s="457"/>
      <c r="H307" s="457"/>
      <c r="I307" s="457"/>
      <c r="J307" s="457"/>
      <c r="K307" s="457"/>
      <c r="L307" s="457"/>
    </row>
    <row r="308" spans="3:12" s="100" customFormat="1" x14ac:dyDescent="0.25">
      <c r="C308" s="457"/>
      <c r="E308" s="457"/>
      <c r="F308" s="457"/>
      <c r="G308" s="457"/>
      <c r="H308" s="457"/>
      <c r="I308" s="457"/>
      <c r="J308" s="457"/>
      <c r="K308" s="457"/>
      <c r="L308" s="457"/>
    </row>
    <row r="309" spans="3:12" s="100" customFormat="1" x14ac:dyDescent="0.25">
      <c r="C309" s="457"/>
      <c r="E309" s="457"/>
      <c r="F309" s="457"/>
      <c r="G309" s="457"/>
      <c r="H309" s="457"/>
      <c r="I309" s="457"/>
      <c r="J309" s="457"/>
      <c r="K309" s="457"/>
      <c r="L309" s="457"/>
    </row>
    <row r="310" spans="3:12" s="100" customFormat="1" x14ac:dyDescent="0.25">
      <c r="C310" s="457"/>
      <c r="E310" s="457"/>
      <c r="F310" s="457"/>
      <c r="G310" s="457"/>
      <c r="H310" s="457"/>
      <c r="I310" s="457"/>
      <c r="J310" s="457"/>
      <c r="K310" s="457"/>
      <c r="L310" s="457"/>
    </row>
    <row r="311" spans="3:12" s="100" customFormat="1" x14ac:dyDescent="0.25">
      <c r="C311" s="457"/>
      <c r="E311" s="457"/>
      <c r="F311" s="457"/>
      <c r="G311" s="457"/>
      <c r="H311" s="457"/>
      <c r="I311" s="457"/>
      <c r="J311" s="457"/>
      <c r="K311" s="457"/>
      <c r="L311" s="457"/>
    </row>
    <row r="312" spans="3:12" s="100" customFormat="1" x14ac:dyDescent="0.25">
      <c r="C312" s="457"/>
      <c r="E312" s="457"/>
      <c r="F312" s="457"/>
      <c r="G312" s="457"/>
      <c r="H312" s="457"/>
      <c r="I312" s="457"/>
      <c r="J312" s="457"/>
      <c r="K312" s="457"/>
      <c r="L312" s="457"/>
    </row>
    <row r="313" spans="3:12" s="100" customFormat="1" x14ac:dyDescent="0.25">
      <c r="C313" s="457"/>
      <c r="E313" s="457"/>
      <c r="F313" s="457"/>
      <c r="G313" s="457"/>
      <c r="H313" s="457"/>
      <c r="I313" s="457"/>
      <c r="J313" s="457"/>
      <c r="K313" s="457"/>
      <c r="L313" s="457"/>
    </row>
    <row r="314" spans="3:12" s="100" customFormat="1" x14ac:dyDescent="0.25">
      <c r="C314" s="457"/>
      <c r="E314" s="457"/>
      <c r="F314" s="457"/>
      <c r="G314" s="457"/>
      <c r="H314" s="457"/>
      <c r="I314" s="457"/>
      <c r="J314" s="457"/>
      <c r="K314" s="457"/>
      <c r="L314" s="457"/>
    </row>
    <row r="315" spans="3:12" s="100" customFormat="1" x14ac:dyDescent="0.25">
      <c r="C315" s="457"/>
      <c r="E315" s="457"/>
      <c r="F315" s="457"/>
      <c r="G315" s="457"/>
      <c r="H315" s="457"/>
      <c r="I315" s="457"/>
      <c r="J315" s="457"/>
      <c r="K315" s="457"/>
      <c r="L315" s="457"/>
    </row>
    <row r="316" spans="3:12" s="100" customFormat="1" x14ac:dyDescent="0.25">
      <c r="C316" s="457"/>
      <c r="E316" s="457"/>
      <c r="F316" s="457"/>
      <c r="G316" s="457"/>
      <c r="H316" s="457"/>
      <c r="I316" s="457"/>
      <c r="J316" s="457"/>
      <c r="K316" s="457"/>
      <c r="L316" s="457"/>
    </row>
    <row r="317" spans="3:12" s="100" customFormat="1" x14ac:dyDescent="0.25">
      <c r="C317" s="457"/>
      <c r="E317" s="457"/>
      <c r="F317" s="457"/>
      <c r="G317" s="457"/>
      <c r="H317" s="457"/>
      <c r="I317" s="457"/>
      <c r="J317" s="457"/>
      <c r="K317" s="457"/>
      <c r="L317" s="457"/>
    </row>
    <row r="318" spans="3:12" s="100" customFormat="1" x14ac:dyDescent="0.25">
      <c r="C318" s="457"/>
      <c r="E318" s="457"/>
      <c r="F318" s="457"/>
      <c r="G318" s="457"/>
      <c r="H318" s="457"/>
      <c r="I318" s="457"/>
      <c r="J318" s="457"/>
      <c r="K318" s="457"/>
      <c r="L318" s="457"/>
    </row>
    <row r="319" spans="3:12" s="100" customFormat="1" x14ac:dyDescent="0.25">
      <c r="C319" s="457"/>
      <c r="E319" s="457"/>
      <c r="F319" s="457"/>
      <c r="G319" s="457"/>
      <c r="H319" s="457"/>
      <c r="I319" s="457"/>
      <c r="J319" s="457"/>
      <c r="K319" s="457"/>
      <c r="L319" s="457"/>
    </row>
    <row r="320" spans="3:12" s="100" customFormat="1" x14ac:dyDescent="0.25">
      <c r="C320" s="457"/>
      <c r="E320" s="457"/>
      <c r="F320" s="457"/>
      <c r="G320" s="457"/>
      <c r="H320" s="457"/>
      <c r="I320" s="457"/>
      <c r="J320" s="457"/>
      <c r="K320" s="457"/>
      <c r="L320" s="457"/>
    </row>
    <row r="321" spans="3:12" s="100" customFormat="1" x14ac:dyDescent="0.25">
      <c r="C321" s="457"/>
      <c r="E321" s="457"/>
      <c r="F321" s="457"/>
      <c r="G321" s="457"/>
      <c r="H321" s="457"/>
      <c r="I321" s="457"/>
      <c r="J321" s="457"/>
      <c r="K321" s="457"/>
      <c r="L321" s="457"/>
    </row>
    <row r="322" spans="3:12" s="100" customFormat="1" x14ac:dyDescent="0.25">
      <c r="C322" s="457"/>
      <c r="E322" s="457"/>
      <c r="F322" s="457"/>
      <c r="G322" s="457"/>
      <c r="H322" s="457"/>
      <c r="I322" s="457"/>
      <c r="J322" s="457"/>
      <c r="K322" s="457"/>
      <c r="L322" s="457"/>
    </row>
    <row r="323" spans="3:12" s="100" customFormat="1" x14ac:dyDescent="0.25">
      <c r="C323" s="457"/>
      <c r="E323" s="457"/>
      <c r="F323" s="457"/>
      <c r="G323" s="457"/>
      <c r="H323" s="457"/>
      <c r="I323" s="457"/>
      <c r="J323" s="457"/>
      <c r="K323" s="457"/>
      <c r="L323" s="457"/>
    </row>
    <row r="324" spans="3:12" s="100" customFormat="1" x14ac:dyDescent="0.25">
      <c r="C324" s="457"/>
      <c r="E324" s="457"/>
      <c r="F324" s="457"/>
      <c r="G324" s="457"/>
      <c r="H324" s="457"/>
      <c r="I324" s="457"/>
      <c r="J324" s="457"/>
      <c r="K324" s="457"/>
      <c r="L324" s="457"/>
    </row>
    <row r="325" spans="3:12" s="100" customFormat="1" x14ac:dyDescent="0.25">
      <c r="C325" s="457"/>
      <c r="E325" s="457"/>
      <c r="F325" s="457"/>
      <c r="G325" s="457"/>
      <c r="H325" s="457"/>
      <c r="I325" s="457"/>
      <c r="J325" s="457"/>
      <c r="K325" s="457"/>
      <c r="L325" s="457"/>
    </row>
    <row r="326" spans="3:12" s="100" customFormat="1" x14ac:dyDescent="0.25">
      <c r="C326" s="457"/>
      <c r="E326" s="457"/>
      <c r="F326" s="457"/>
      <c r="G326" s="457"/>
      <c r="H326" s="457"/>
      <c r="I326" s="457"/>
      <c r="J326" s="457"/>
      <c r="K326" s="457"/>
      <c r="L326" s="457"/>
    </row>
    <row r="327" spans="3:12" s="100" customFormat="1" x14ac:dyDescent="0.25">
      <c r="C327" s="457"/>
      <c r="E327" s="457"/>
      <c r="F327" s="457"/>
      <c r="G327" s="457"/>
      <c r="H327" s="457"/>
      <c r="I327" s="457"/>
      <c r="J327" s="457"/>
      <c r="K327" s="457"/>
      <c r="L327" s="457"/>
    </row>
    <row r="328" spans="3:12" s="100" customFormat="1" x14ac:dyDescent="0.25">
      <c r="C328" s="457"/>
      <c r="E328" s="457"/>
      <c r="F328" s="457"/>
      <c r="G328" s="457"/>
      <c r="H328" s="457"/>
      <c r="I328" s="457"/>
      <c r="J328" s="457"/>
      <c r="K328" s="457"/>
      <c r="L328" s="457"/>
    </row>
    <row r="329" spans="3:12" s="100" customFormat="1" x14ac:dyDescent="0.25">
      <c r="C329" s="457"/>
      <c r="E329" s="457"/>
      <c r="F329" s="457"/>
      <c r="G329" s="457"/>
      <c r="H329" s="457"/>
      <c r="I329" s="457"/>
      <c r="J329" s="457"/>
      <c r="K329" s="457"/>
      <c r="L329" s="457"/>
    </row>
    <row r="330" spans="3:12" s="100" customFormat="1" x14ac:dyDescent="0.25">
      <c r="C330" s="457"/>
      <c r="E330" s="457"/>
      <c r="F330" s="457"/>
      <c r="G330" s="457"/>
      <c r="H330" s="457"/>
      <c r="I330" s="457"/>
      <c r="J330" s="457"/>
      <c r="K330" s="457"/>
      <c r="L330" s="457"/>
    </row>
    <row r="331" spans="3:12" s="100" customFormat="1" x14ac:dyDescent="0.25">
      <c r="C331" s="457"/>
      <c r="E331" s="457"/>
      <c r="F331" s="457"/>
      <c r="G331" s="457"/>
      <c r="H331" s="457"/>
      <c r="I331" s="457"/>
      <c r="J331" s="457"/>
      <c r="K331" s="457"/>
      <c r="L331" s="457"/>
    </row>
    <row r="332" spans="3:12" s="100" customFormat="1" x14ac:dyDescent="0.25">
      <c r="C332" s="457"/>
      <c r="E332" s="457"/>
      <c r="F332" s="457"/>
      <c r="G332" s="457"/>
      <c r="H332" s="457"/>
      <c r="I332" s="457"/>
      <c r="J332" s="457"/>
      <c r="K332" s="457"/>
      <c r="L332" s="457"/>
    </row>
    <row r="333" spans="3:12" s="100" customFormat="1" x14ac:dyDescent="0.25">
      <c r="C333" s="457"/>
      <c r="E333" s="457"/>
      <c r="F333" s="457"/>
      <c r="G333" s="457"/>
      <c r="H333" s="457"/>
      <c r="I333" s="457"/>
      <c r="J333" s="457"/>
      <c r="K333" s="457"/>
      <c r="L333" s="457"/>
    </row>
    <row r="334" spans="3:12" s="100" customFormat="1" x14ac:dyDescent="0.25">
      <c r="C334" s="457"/>
      <c r="E334" s="457"/>
      <c r="F334" s="457"/>
      <c r="G334" s="457"/>
      <c r="H334" s="457"/>
      <c r="I334" s="457"/>
      <c r="J334" s="457"/>
      <c r="K334" s="457"/>
      <c r="L334" s="457"/>
    </row>
    <row r="335" spans="3:12" s="100" customFormat="1" x14ac:dyDescent="0.25">
      <c r="C335" s="457"/>
      <c r="E335" s="457"/>
      <c r="F335" s="457"/>
      <c r="G335" s="457"/>
      <c r="H335" s="457"/>
      <c r="I335" s="457"/>
      <c r="J335" s="457"/>
      <c r="K335" s="457"/>
      <c r="L335" s="457"/>
    </row>
    <row r="336" spans="3:12" s="100" customFormat="1" x14ac:dyDescent="0.25">
      <c r="C336" s="457"/>
      <c r="E336" s="457"/>
      <c r="F336" s="457"/>
      <c r="G336" s="457"/>
      <c r="H336" s="457"/>
      <c r="I336" s="457"/>
      <c r="J336" s="457"/>
      <c r="K336" s="457"/>
      <c r="L336" s="457"/>
    </row>
    <row r="337" spans="3:12" s="100" customFormat="1" x14ac:dyDescent="0.25">
      <c r="C337" s="457"/>
      <c r="E337" s="457"/>
      <c r="F337" s="457"/>
      <c r="G337" s="457"/>
      <c r="H337" s="457"/>
      <c r="I337" s="457"/>
      <c r="J337" s="457"/>
      <c r="K337" s="457"/>
      <c r="L337" s="457"/>
    </row>
    <row r="338" spans="3:12" s="100" customFormat="1" x14ac:dyDescent="0.25">
      <c r="C338" s="457"/>
      <c r="E338" s="457"/>
      <c r="F338" s="457"/>
      <c r="G338" s="457"/>
      <c r="H338" s="457"/>
      <c r="I338" s="457"/>
      <c r="J338" s="457"/>
      <c r="K338" s="457"/>
      <c r="L338" s="457"/>
    </row>
    <row r="339" spans="3:12" s="100" customFormat="1" x14ac:dyDescent="0.25">
      <c r="C339" s="457"/>
      <c r="E339" s="457"/>
      <c r="F339" s="457"/>
      <c r="G339" s="457"/>
      <c r="H339" s="457"/>
      <c r="I339" s="457"/>
      <c r="J339" s="457"/>
      <c r="K339" s="457"/>
      <c r="L339" s="457"/>
    </row>
    <row r="340" spans="3:12" s="100" customFormat="1" x14ac:dyDescent="0.25">
      <c r="C340" s="457"/>
      <c r="E340" s="457"/>
      <c r="F340" s="457"/>
      <c r="G340" s="457"/>
      <c r="H340" s="457"/>
      <c r="I340" s="457"/>
      <c r="J340" s="457"/>
      <c r="K340" s="457"/>
      <c r="L340" s="457"/>
    </row>
    <row r="341" spans="3:12" s="100" customFormat="1" x14ac:dyDescent="0.25">
      <c r="C341" s="457"/>
      <c r="E341" s="457"/>
      <c r="F341" s="457"/>
      <c r="G341" s="457"/>
      <c r="H341" s="457"/>
      <c r="I341" s="457"/>
      <c r="J341" s="457"/>
      <c r="K341" s="457"/>
      <c r="L341" s="457"/>
    </row>
    <row r="342" spans="3:12" s="100" customFormat="1" x14ac:dyDescent="0.25">
      <c r="C342" s="457"/>
      <c r="E342" s="457"/>
      <c r="F342" s="457"/>
      <c r="G342" s="457"/>
      <c r="H342" s="457"/>
      <c r="I342" s="457"/>
      <c r="J342" s="457"/>
      <c r="K342" s="457"/>
      <c r="L342" s="457"/>
    </row>
    <row r="343" spans="3:12" s="100" customFormat="1" x14ac:dyDescent="0.25">
      <c r="C343" s="457"/>
      <c r="E343" s="457"/>
      <c r="F343" s="457"/>
      <c r="G343" s="457"/>
      <c r="H343" s="457"/>
      <c r="I343" s="457"/>
      <c r="J343" s="457"/>
      <c r="K343" s="457"/>
      <c r="L343" s="457"/>
    </row>
    <row r="344" spans="3:12" s="100" customFormat="1" x14ac:dyDescent="0.25">
      <c r="C344" s="457"/>
      <c r="E344" s="457"/>
      <c r="F344" s="457"/>
      <c r="G344" s="457"/>
      <c r="H344" s="457"/>
      <c r="I344" s="457"/>
      <c r="J344" s="457"/>
      <c r="K344" s="457"/>
      <c r="L344" s="457"/>
    </row>
    <row r="345" spans="3:12" s="100" customFormat="1" x14ac:dyDescent="0.25">
      <c r="C345" s="457"/>
      <c r="E345" s="457"/>
      <c r="F345" s="457"/>
      <c r="G345" s="457"/>
      <c r="H345" s="457"/>
      <c r="I345" s="457"/>
      <c r="J345" s="457"/>
      <c r="K345" s="457"/>
      <c r="L345" s="457"/>
    </row>
    <row r="346" spans="3:12" s="100" customFormat="1" x14ac:dyDescent="0.25">
      <c r="C346" s="457"/>
      <c r="E346" s="457"/>
      <c r="F346" s="457"/>
      <c r="G346" s="457"/>
      <c r="H346" s="457"/>
      <c r="I346" s="457"/>
      <c r="J346" s="457"/>
      <c r="K346" s="457"/>
      <c r="L346" s="457"/>
    </row>
    <row r="347" spans="3:12" s="100" customFormat="1" x14ac:dyDescent="0.25">
      <c r="C347" s="457"/>
      <c r="E347" s="457"/>
      <c r="F347" s="457"/>
      <c r="G347" s="457"/>
      <c r="H347" s="457"/>
      <c r="I347" s="457"/>
      <c r="J347" s="457"/>
      <c r="K347" s="457"/>
      <c r="L347" s="457"/>
    </row>
    <row r="348" spans="3:12" s="100" customFormat="1" x14ac:dyDescent="0.25">
      <c r="C348" s="457"/>
      <c r="E348" s="457"/>
      <c r="F348" s="457"/>
      <c r="G348" s="457"/>
      <c r="H348" s="457"/>
      <c r="I348" s="457"/>
      <c r="J348" s="457"/>
      <c r="K348" s="457"/>
      <c r="L348" s="457"/>
    </row>
    <row r="349" spans="3:12" s="100" customFormat="1" x14ac:dyDescent="0.25">
      <c r="C349" s="457"/>
      <c r="E349" s="457"/>
      <c r="F349" s="457"/>
      <c r="G349" s="457"/>
      <c r="H349" s="457"/>
      <c r="I349" s="457"/>
      <c r="J349" s="457"/>
      <c r="K349" s="457"/>
      <c r="L349" s="457"/>
    </row>
    <row r="350" spans="3:12" s="100" customFormat="1" x14ac:dyDescent="0.25">
      <c r="C350" s="457"/>
      <c r="E350" s="457"/>
      <c r="F350" s="457"/>
      <c r="G350" s="457"/>
      <c r="H350" s="457"/>
      <c r="I350" s="457"/>
      <c r="J350" s="457"/>
      <c r="K350" s="457"/>
      <c r="L350" s="457"/>
    </row>
    <row r="351" spans="3:12" s="100" customFormat="1" x14ac:dyDescent="0.25">
      <c r="C351" s="457"/>
      <c r="E351" s="457"/>
      <c r="F351" s="457"/>
      <c r="G351" s="457"/>
      <c r="H351" s="457"/>
      <c r="I351" s="457"/>
      <c r="J351" s="457"/>
      <c r="K351" s="457"/>
      <c r="L351" s="457"/>
    </row>
    <row r="352" spans="3:12" s="100" customFormat="1" x14ac:dyDescent="0.25">
      <c r="C352" s="457"/>
      <c r="E352" s="457"/>
      <c r="F352" s="457"/>
      <c r="G352" s="457"/>
      <c r="H352" s="457"/>
      <c r="I352" s="457"/>
      <c r="J352" s="457"/>
      <c r="K352" s="457"/>
      <c r="L352" s="457"/>
    </row>
    <row r="353" spans="3:12" s="100" customFormat="1" x14ac:dyDescent="0.25">
      <c r="C353" s="457"/>
      <c r="E353" s="457"/>
      <c r="F353" s="457"/>
      <c r="G353" s="457"/>
      <c r="H353" s="457"/>
      <c r="I353" s="457"/>
      <c r="J353" s="457"/>
      <c r="K353" s="457"/>
      <c r="L353" s="457"/>
    </row>
    <row r="354" spans="3:12" s="100" customFormat="1" x14ac:dyDescent="0.25">
      <c r="C354" s="457"/>
      <c r="E354" s="457"/>
      <c r="F354" s="457"/>
      <c r="G354" s="457"/>
      <c r="H354" s="457"/>
      <c r="I354" s="457"/>
      <c r="J354" s="457"/>
      <c r="K354" s="457"/>
      <c r="L354" s="457"/>
    </row>
    <row r="355" spans="3:12" s="100" customFormat="1" x14ac:dyDescent="0.25">
      <c r="C355" s="457"/>
      <c r="E355" s="457"/>
      <c r="F355" s="457"/>
      <c r="G355" s="457"/>
      <c r="H355" s="457"/>
      <c r="I355" s="457"/>
      <c r="J355" s="457"/>
      <c r="K355" s="457"/>
      <c r="L355" s="457"/>
    </row>
    <row r="356" spans="3:12" s="100" customFormat="1" x14ac:dyDescent="0.25">
      <c r="C356" s="457"/>
      <c r="E356" s="457"/>
      <c r="F356" s="457"/>
      <c r="G356" s="457"/>
      <c r="H356" s="457"/>
      <c r="I356" s="457"/>
      <c r="J356" s="457"/>
      <c r="K356" s="457"/>
      <c r="L356" s="457"/>
    </row>
    <row r="357" spans="3:12" s="100" customFormat="1" x14ac:dyDescent="0.25">
      <c r="C357" s="457"/>
      <c r="E357" s="457"/>
      <c r="F357" s="457"/>
      <c r="G357" s="457"/>
      <c r="H357" s="457"/>
      <c r="I357" s="457"/>
      <c r="J357" s="457"/>
      <c r="K357" s="457"/>
      <c r="L357" s="457"/>
    </row>
    <row r="358" spans="3:12" s="100" customFormat="1" x14ac:dyDescent="0.25">
      <c r="C358" s="457"/>
      <c r="E358" s="457"/>
      <c r="F358" s="457"/>
      <c r="G358" s="457"/>
      <c r="H358" s="457"/>
      <c r="I358" s="457"/>
      <c r="J358" s="457"/>
      <c r="K358" s="457"/>
      <c r="L358" s="457"/>
    </row>
    <row r="359" spans="3:12" s="100" customFormat="1" x14ac:dyDescent="0.25">
      <c r="C359" s="457"/>
      <c r="E359" s="457"/>
      <c r="F359" s="457"/>
      <c r="G359" s="457"/>
      <c r="H359" s="457"/>
      <c r="I359" s="457"/>
      <c r="J359" s="457"/>
      <c r="K359" s="457"/>
      <c r="L359" s="457"/>
    </row>
    <row r="360" spans="3:12" s="100" customFormat="1" x14ac:dyDescent="0.25">
      <c r="C360" s="457"/>
      <c r="E360" s="457"/>
      <c r="F360" s="457"/>
      <c r="G360" s="457"/>
      <c r="H360" s="457"/>
      <c r="I360" s="457"/>
      <c r="J360" s="457"/>
      <c r="K360" s="457"/>
      <c r="L360" s="457"/>
    </row>
    <row r="361" spans="3:12" s="100" customFormat="1" x14ac:dyDescent="0.25">
      <c r="C361" s="457"/>
      <c r="E361" s="457"/>
      <c r="F361" s="457"/>
      <c r="G361" s="457"/>
      <c r="H361" s="457"/>
      <c r="I361" s="457"/>
      <c r="J361" s="457"/>
      <c r="K361" s="457"/>
      <c r="L361" s="457"/>
    </row>
    <row r="362" spans="3:12" s="100" customFormat="1" x14ac:dyDescent="0.25">
      <c r="C362" s="457"/>
      <c r="E362" s="457"/>
      <c r="F362" s="457"/>
      <c r="G362" s="457"/>
      <c r="H362" s="457"/>
      <c r="I362" s="457"/>
      <c r="J362" s="457"/>
      <c r="K362" s="457"/>
      <c r="L362" s="457"/>
    </row>
    <row r="363" spans="3:12" s="100" customFormat="1" x14ac:dyDescent="0.25">
      <c r="C363" s="457"/>
      <c r="E363" s="457"/>
      <c r="F363" s="457"/>
      <c r="G363" s="457"/>
      <c r="H363" s="457"/>
      <c r="I363" s="457"/>
      <c r="J363" s="457"/>
      <c r="K363" s="457"/>
      <c r="L363" s="457"/>
    </row>
    <row r="364" spans="3:12" s="100" customFormat="1" x14ac:dyDescent="0.25">
      <c r="C364" s="457"/>
      <c r="E364" s="457"/>
      <c r="F364" s="457"/>
      <c r="G364" s="457"/>
      <c r="H364" s="457"/>
      <c r="I364" s="457"/>
      <c r="J364" s="457"/>
      <c r="K364" s="457"/>
      <c r="L364" s="457"/>
    </row>
    <row r="365" spans="3:12" s="100" customFormat="1" x14ac:dyDescent="0.25">
      <c r="C365" s="457"/>
      <c r="E365" s="457"/>
      <c r="F365" s="457"/>
      <c r="G365" s="457"/>
      <c r="H365" s="457"/>
      <c r="I365" s="457"/>
      <c r="J365" s="457"/>
      <c r="K365" s="457"/>
      <c r="L365" s="457"/>
    </row>
    <row r="366" spans="3:12" s="100" customFormat="1" x14ac:dyDescent="0.25">
      <c r="C366" s="457"/>
      <c r="E366" s="457"/>
      <c r="F366" s="457"/>
      <c r="G366" s="457"/>
      <c r="H366" s="457"/>
      <c r="I366" s="457"/>
      <c r="J366" s="457"/>
      <c r="K366" s="457"/>
      <c r="L366" s="457"/>
    </row>
    <row r="367" spans="3:12" s="100" customFormat="1" x14ac:dyDescent="0.25">
      <c r="C367" s="457"/>
      <c r="E367" s="457"/>
      <c r="F367" s="457"/>
      <c r="G367" s="457"/>
      <c r="H367" s="457"/>
      <c r="I367" s="457"/>
      <c r="J367" s="457"/>
      <c r="K367" s="457"/>
      <c r="L367" s="457"/>
    </row>
    <row r="368" spans="3:12" s="100" customFormat="1" x14ac:dyDescent="0.25">
      <c r="C368" s="457"/>
      <c r="E368" s="457"/>
      <c r="F368" s="457"/>
      <c r="G368" s="457"/>
      <c r="H368" s="457"/>
      <c r="I368" s="457"/>
      <c r="J368" s="457"/>
      <c r="K368" s="457"/>
      <c r="L368" s="457"/>
    </row>
    <row r="369" spans="3:12" s="100" customFormat="1" x14ac:dyDescent="0.25">
      <c r="C369" s="457"/>
      <c r="E369" s="457"/>
      <c r="F369" s="457"/>
      <c r="G369" s="457"/>
      <c r="H369" s="457"/>
      <c r="I369" s="457"/>
      <c r="J369" s="457"/>
      <c r="K369" s="457"/>
      <c r="L369" s="457"/>
    </row>
    <row r="370" spans="3:12" s="100" customFormat="1" x14ac:dyDescent="0.25">
      <c r="C370" s="457"/>
      <c r="E370" s="457"/>
      <c r="F370" s="457"/>
      <c r="G370" s="457"/>
      <c r="H370" s="457"/>
      <c r="I370" s="457"/>
      <c r="J370" s="457"/>
      <c r="K370" s="457"/>
      <c r="L370" s="457"/>
    </row>
    <row r="371" spans="3:12" s="100" customFormat="1" x14ac:dyDescent="0.25">
      <c r="C371" s="457"/>
      <c r="E371" s="457"/>
      <c r="F371" s="457"/>
      <c r="G371" s="457"/>
      <c r="H371" s="457"/>
      <c r="I371" s="457"/>
      <c r="J371" s="457"/>
      <c r="K371" s="457"/>
      <c r="L371" s="457"/>
    </row>
    <row r="372" spans="3:12" s="100" customFormat="1" x14ac:dyDescent="0.25">
      <c r="C372" s="457"/>
      <c r="E372" s="457"/>
      <c r="F372" s="457"/>
      <c r="G372" s="457"/>
      <c r="H372" s="457"/>
      <c r="I372" s="457"/>
      <c r="J372" s="457"/>
      <c r="K372" s="457"/>
      <c r="L372" s="457"/>
    </row>
    <row r="373" spans="3:12" s="100" customFormat="1" x14ac:dyDescent="0.25">
      <c r="C373" s="457"/>
      <c r="E373" s="457"/>
      <c r="F373" s="457"/>
      <c r="G373" s="457"/>
      <c r="H373" s="457"/>
      <c r="I373" s="457"/>
      <c r="J373" s="457"/>
      <c r="K373" s="457"/>
      <c r="L373" s="457"/>
    </row>
    <row r="374" spans="3:12" s="100" customFormat="1" x14ac:dyDescent="0.25">
      <c r="C374" s="457"/>
      <c r="E374" s="457"/>
      <c r="F374" s="457"/>
      <c r="G374" s="457"/>
      <c r="H374" s="457"/>
      <c r="I374" s="457"/>
      <c r="J374" s="457"/>
      <c r="K374" s="457"/>
      <c r="L374" s="457"/>
    </row>
    <row r="375" spans="3:12" s="100" customFormat="1" x14ac:dyDescent="0.25">
      <c r="C375" s="457"/>
      <c r="E375" s="457"/>
      <c r="F375" s="457"/>
      <c r="G375" s="457"/>
      <c r="H375" s="457"/>
      <c r="I375" s="457"/>
      <c r="J375" s="457"/>
      <c r="K375" s="457"/>
      <c r="L375" s="457"/>
    </row>
    <row r="376" spans="3:12" s="100" customFormat="1" x14ac:dyDescent="0.25">
      <c r="C376" s="457"/>
      <c r="E376" s="457"/>
      <c r="F376" s="457"/>
      <c r="G376" s="457"/>
      <c r="H376" s="457"/>
      <c r="I376" s="457"/>
      <c r="J376" s="457"/>
      <c r="K376" s="457"/>
      <c r="L376" s="457"/>
    </row>
    <row r="377" spans="3:12" s="100" customFormat="1" x14ac:dyDescent="0.25">
      <c r="C377" s="457"/>
      <c r="E377" s="457"/>
      <c r="F377" s="457"/>
      <c r="G377" s="457"/>
      <c r="H377" s="457"/>
      <c r="I377" s="457"/>
      <c r="J377" s="457"/>
      <c r="K377" s="457"/>
      <c r="L377" s="457"/>
    </row>
    <row r="378" spans="3:12" s="100" customFormat="1" x14ac:dyDescent="0.25">
      <c r="C378" s="457"/>
      <c r="E378" s="457"/>
      <c r="F378" s="457"/>
      <c r="G378" s="457"/>
      <c r="H378" s="457"/>
      <c r="I378" s="457"/>
      <c r="J378" s="457"/>
      <c r="K378" s="457"/>
      <c r="L378" s="457"/>
    </row>
    <row r="379" spans="3:12" s="100" customFormat="1" x14ac:dyDescent="0.25">
      <c r="C379" s="457"/>
      <c r="E379" s="457"/>
      <c r="F379" s="457"/>
      <c r="G379" s="457"/>
      <c r="H379" s="457"/>
      <c r="I379" s="457"/>
      <c r="J379" s="457"/>
      <c r="K379" s="457"/>
      <c r="L379" s="457"/>
    </row>
    <row r="380" spans="3:12" s="100" customFormat="1" x14ac:dyDescent="0.25">
      <c r="C380" s="457"/>
      <c r="E380" s="457"/>
      <c r="F380" s="457"/>
      <c r="G380" s="457"/>
      <c r="H380" s="457"/>
      <c r="I380" s="457"/>
      <c r="J380" s="457"/>
      <c r="K380" s="457"/>
      <c r="L380" s="457"/>
    </row>
    <row r="381" spans="3:12" s="100" customFormat="1" x14ac:dyDescent="0.25">
      <c r="C381" s="457"/>
      <c r="E381" s="457"/>
      <c r="F381" s="457"/>
      <c r="G381" s="457"/>
      <c r="H381" s="457"/>
      <c r="I381" s="457"/>
      <c r="J381" s="457"/>
      <c r="K381" s="457"/>
      <c r="L381" s="457"/>
    </row>
    <row r="382" spans="3:12" s="100" customFormat="1" x14ac:dyDescent="0.25">
      <c r="C382" s="457"/>
      <c r="E382" s="457"/>
      <c r="F382" s="457"/>
      <c r="G382" s="457"/>
      <c r="H382" s="457"/>
      <c r="I382" s="457"/>
      <c r="J382" s="457"/>
      <c r="K382" s="457"/>
      <c r="L382" s="457"/>
    </row>
    <row r="383" spans="3:12" s="100" customFormat="1" x14ac:dyDescent="0.25">
      <c r="C383" s="457"/>
      <c r="E383" s="457"/>
      <c r="F383" s="457"/>
      <c r="G383" s="457"/>
      <c r="H383" s="457"/>
      <c r="I383" s="457"/>
      <c r="J383" s="457"/>
      <c r="K383" s="457"/>
      <c r="L383" s="457"/>
    </row>
    <row r="384" spans="3:12" s="100" customFormat="1" x14ac:dyDescent="0.25">
      <c r="C384" s="457"/>
      <c r="E384" s="457"/>
      <c r="F384" s="457"/>
      <c r="G384" s="457"/>
      <c r="H384" s="457"/>
      <c r="I384" s="457"/>
      <c r="J384" s="457"/>
      <c r="K384" s="457"/>
      <c r="L384" s="457"/>
    </row>
    <row r="385" spans="3:12" s="100" customFormat="1" x14ac:dyDescent="0.25">
      <c r="C385" s="457"/>
      <c r="E385" s="457"/>
      <c r="F385" s="457"/>
      <c r="G385" s="457"/>
      <c r="H385" s="457"/>
      <c r="I385" s="457"/>
      <c r="J385" s="457"/>
      <c r="K385" s="457"/>
      <c r="L385" s="457"/>
    </row>
    <row r="386" spans="3:12" s="100" customFormat="1" x14ac:dyDescent="0.25">
      <c r="C386" s="457"/>
      <c r="E386" s="457"/>
      <c r="F386" s="457"/>
      <c r="G386" s="457"/>
      <c r="H386" s="457"/>
      <c r="I386" s="457"/>
      <c r="J386" s="457"/>
      <c r="K386" s="457"/>
      <c r="L386" s="457"/>
    </row>
    <row r="387" spans="3:12" s="100" customFormat="1" x14ac:dyDescent="0.25">
      <c r="C387" s="457"/>
      <c r="E387" s="457"/>
      <c r="F387" s="457"/>
      <c r="G387" s="457"/>
      <c r="H387" s="457"/>
      <c r="I387" s="457"/>
      <c r="J387" s="457"/>
      <c r="K387" s="457"/>
      <c r="L387" s="457"/>
    </row>
    <row r="388" spans="3:12" s="100" customFormat="1" x14ac:dyDescent="0.25">
      <c r="C388" s="457"/>
      <c r="E388" s="457"/>
      <c r="F388" s="457"/>
      <c r="G388" s="457"/>
      <c r="H388" s="457"/>
      <c r="I388" s="457"/>
      <c r="J388" s="457"/>
      <c r="K388" s="457"/>
      <c r="L388" s="457"/>
    </row>
    <row r="389" spans="3:12" s="100" customFormat="1" x14ac:dyDescent="0.25">
      <c r="C389" s="457"/>
      <c r="E389" s="457"/>
      <c r="F389" s="457"/>
      <c r="G389" s="457"/>
      <c r="H389" s="457"/>
      <c r="I389" s="457"/>
      <c r="J389" s="457"/>
      <c r="K389" s="457"/>
      <c r="L389" s="457"/>
    </row>
    <row r="390" spans="3:12" s="100" customFormat="1" x14ac:dyDescent="0.25">
      <c r="C390" s="457"/>
      <c r="E390" s="457"/>
      <c r="F390" s="457"/>
      <c r="G390" s="457"/>
      <c r="H390" s="457"/>
      <c r="I390" s="457"/>
      <c r="J390" s="457"/>
      <c r="K390" s="457"/>
      <c r="L390" s="457"/>
    </row>
    <row r="391" spans="3:12" s="100" customFormat="1" x14ac:dyDescent="0.25">
      <c r="C391" s="457"/>
      <c r="E391" s="457"/>
      <c r="F391" s="457"/>
      <c r="G391" s="457"/>
      <c r="H391" s="457"/>
      <c r="I391" s="457"/>
      <c r="J391" s="457"/>
      <c r="K391" s="457"/>
      <c r="L391" s="457"/>
    </row>
    <row r="392" spans="3:12" s="100" customFormat="1" x14ac:dyDescent="0.25">
      <c r="C392" s="457"/>
      <c r="E392" s="457"/>
      <c r="F392" s="457"/>
      <c r="G392" s="457"/>
      <c r="H392" s="457"/>
      <c r="I392" s="457"/>
      <c r="J392" s="457"/>
      <c r="K392" s="457"/>
      <c r="L392" s="457"/>
    </row>
    <row r="393" spans="3:12" s="100" customFormat="1" x14ac:dyDescent="0.25">
      <c r="C393" s="457"/>
      <c r="E393" s="457"/>
      <c r="F393" s="457"/>
      <c r="G393" s="457"/>
      <c r="H393" s="457"/>
      <c r="I393" s="457"/>
      <c r="J393" s="457"/>
      <c r="K393" s="457"/>
      <c r="L393" s="457"/>
    </row>
    <row r="394" spans="3:12" s="100" customFormat="1" x14ac:dyDescent="0.25">
      <c r="C394" s="457"/>
      <c r="E394" s="457"/>
      <c r="F394" s="457"/>
      <c r="G394" s="457"/>
      <c r="H394" s="457"/>
      <c r="I394" s="457"/>
      <c r="J394" s="457"/>
      <c r="K394" s="457"/>
      <c r="L394" s="457"/>
    </row>
    <row r="395" spans="3:12" s="100" customFormat="1" x14ac:dyDescent="0.25">
      <c r="C395" s="457"/>
      <c r="E395" s="457"/>
      <c r="F395" s="457"/>
      <c r="G395" s="457"/>
      <c r="H395" s="457"/>
      <c r="I395" s="457"/>
      <c r="J395" s="457"/>
      <c r="K395" s="457"/>
      <c r="L395" s="457"/>
    </row>
    <row r="396" spans="3:12" s="100" customFormat="1" x14ac:dyDescent="0.25">
      <c r="C396" s="457"/>
      <c r="E396" s="457"/>
      <c r="F396" s="457"/>
      <c r="G396" s="457"/>
      <c r="H396" s="457"/>
      <c r="I396" s="457"/>
      <c r="J396" s="457"/>
      <c r="K396" s="457"/>
      <c r="L396" s="457"/>
    </row>
    <row r="397" spans="3:12" s="100" customFormat="1" x14ac:dyDescent="0.25">
      <c r="C397" s="457"/>
      <c r="E397" s="457"/>
      <c r="F397" s="457"/>
      <c r="G397" s="457"/>
      <c r="H397" s="457"/>
      <c r="I397" s="457"/>
      <c r="J397" s="457"/>
      <c r="K397" s="457"/>
      <c r="L397" s="457"/>
    </row>
    <row r="398" spans="3:12" s="100" customFormat="1" x14ac:dyDescent="0.25">
      <c r="C398" s="457"/>
      <c r="E398" s="457"/>
      <c r="F398" s="457"/>
      <c r="G398" s="457"/>
      <c r="H398" s="457"/>
      <c r="I398" s="457"/>
      <c r="J398" s="457"/>
      <c r="K398" s="457"/>
      <c r="L398" s="457"/>
    </row>
    <row r="399" spans="3:12" s="100" customFormat="1" x14ac:dyDescent="0.25">
      <c r="C399" s="457"/>
      <c r="E399" s="457"/>
      <c r="F399" s="457"/>
      <c r="G399" s="457"/>
      <c r="H399" s="457"/>
      <c r="I399" s="457"/>
      <c r="J399" s="457"/>
      <c r="K399" s="457"/>
      <c r="L399" s="457"/>
    </row>
    <row r="400" spans="3:12" s="100" customFormat="1" x14ac:dyDescent="0.25">
      <c r="C400" s="457"/>
      <c r="E400" s="457"/>
      <c r="F400" s="457"/>
      <c r="G400" s="457"/>
      <c r="H400" s="457"/>
      <c r="I400" s="457"/>
      <c r="J400" s="457"/>
      <c r="K400" s="457"/>
      <c r="L400" s="457"/>
    </row>
    <row r="401" spans="3:12" s="100" customFormat="1" x14ac:dyDescent="0.25">
      <c r="C401" s="457"/>
      <c r="E401" s="457"/>
      <c r="F401" s="457"/>
      <c r="G401" s="457"/>
      <c r="H401" s="457"/>
      <c r="I401" s="457"/>
      <c r="J401" s="457"/>
      <c r="K401" s="457"/>
      <c r="L401" s="457"/>
    </row>
    <row r="402" spans="3:12" s="100" customFormat="1" x14ac:dyDescent="0.25">
      <c r="C402" s="457"/>
      <c r="E402" s="457"/>
      <c r="F402" s="457"/>
      <c r="G402" s="457"/>
      <c r="H402" s="457"/>
      <c r="I402" s="457"/>
      <c r="J402" s="457"/>
      <c r="K402" s="457"/>
      <c r="L402" s="457"/>
    </row>
    <row r="403" spans="3:12" s="100" customFormat="1" x14ac:dyDescent="0.25">
      <c r="C403" s="457"/>
      <c r="E403" s="457"/>
      <c r="F403" s="457"/>
      <c r="G403" s="457"/>
      <c r="H403" s="457"/>
      <c r="I403" s="457"/>
      <c r="J403" s="457"/>
      <c r="K403" s="457"/>
      <c r="L403" s="457"/>
    </row>
    <row r="404" spans="3:12" s="100" customFormat="1" x14ac:dyDescent="0.25">
      <c r="C404" s="457"/>
      <c r="E404" s="457"/>
      <c r="F404" s="457"/>
      <c r="G404" s="457"/>
      <c r="H404" s="457"/>
      <c r="I404" s="457"/>
      <c r="J404" s="457"/>
      <c r="K404" s="457"/>
      <c r="L404" s="457"/>
    </row>
    <row r="405" spans="3:12" s="100" customFormat="1" x14ac:dyDescent="0.25">
      <c r="C405" s="457"/>
      <c r="E405" s="457"/>
      <c r="F405" s="457"/>
      <c r="G405" s="457"/>
      <c r="H405" s="457"/>
      <c r="I405" s="457"/>
      <c r="J405" s="457"/>
      <c r="K405" s="457"/>
      <c r="L405" s="457"/>
    </row>
    <row r="406" spans="3:12" s="100" customFormat="1" x14ac:dyDescent="0.25">
      <c r="C406" s="457"/>
      <c r="E406" s="457"/>
      <c r="F406" s="457"/>
      <c r="G406" s="457"/>
      <c r="H406" s="457"/>
      <c r="I406" s="457"/>
      <c r="J406" s="457"/>
      <c r="K406" s="457"/>
      <c r="L406" s="457"/>
    </row>
    <row r="407" spans="3:12" s="100" customFormat="1" x14ac:dyDescent="0.25">
      <c r="C407" s="457"/>
      <c r="E407" s="457"/>
      <c r="F407" s="457"/>
      <c r="G407" s="457"/>
      <c r="H407" s="457"/>
      <c r="I407" s="457"/>
      <c r="J407" s="457"/>
      <c r="K407" s="457"/>
      <c r="L407" s="457"/>
    </row>
    <row r="408" spans="3:12" s="100" customFormat="1" x14ac:dyDescent="0.25">
      <c r="C408" s="457"/>
      <c r="E408" s="457"/>
      <c r="F408" s="457"/>
      <c r="G408" s="457"/>
      <c r="H408" s="457"/>
      <c r="I408" s="457"/>
      <c r="J408" s="457"/>
      <c r="K408" s="457"/>
      <c r="L408" s="457"/>
    </row>
    <row r="409" spans="3:12" s="100" customFormat="1" x14ac:dyDescent="0.25">
      <c r="C409" s="457"/>
      <c r="E409" s="457"/>
      <c r="F409" s="457"/>
      <c r="G409" s="457"/>
      <c r="H409" s="457"/>
      <c r="I409" s="457"/>
      <c r="J409" s="457"/>
      <c r="K409" s="457"/>
      <c r="L409" s="457"/>
    </row>
    <row r="410" spans="3:12" s="100" customFormat="1" x14ac:dyDescent="0.25">
      <c r="C410" s="457"/>
      <c r="E410" s="457"/>
      <c r="F410" s="457"/>
      <c r="G410" s="457"/>
      <c r="H410" s="457"/>
      <c r="I410" s="457"/>
      <c r="J410" s="457"/>
      <c r="K410" s="457"/>
      <c r="L410" s="457"/>
    </row>
    <row r="411" spans="3:12" s="100" customFormat="1" x14ac:dyDescent="0.25">
      <c r="C411" s="457"/>
      <c r="E411" s="457"/>
      <c r="F411" s="457"/>
      <c r="G411" s="457"/>
      <c r="H411" s="457"/>
      <c r="I411" s="457"/>
      <c r="J411" s="457"/>
      <c r="K411" s="457"/>
      <c r="L411" s="457"/>
    </row>
    <row r="412" spans="3:12" s="100" customFormat="1" x14ac:dyDescent="0.25">
      <c r="C412" s="457"/>
      <c r="E412" s="457"/>
      <c r="F412" s="457"/>
      <c r="G412" s="457"/>
      <c r="H412" s="457"/>
      <c r="I412" s="457"/>
      <c r="J412" s="457"/>
      <c r="K412" s="457"/>
      <c r="L412" s="457"/>
    </row>
    <row r="413" spans="3:12" s="100" customFormat="1" x14ac:dyDescent="0.25">
      <c r="C413" s="457"/>
      <c r="E413" s="457"/>
      <c r="F413" s="457"/>
      <c r="G413" s="457"/>
      <c r="H413" s="457"/>
      <c r="I413" s="457"/>
      <c r="J413" s="457"/>
      <c r="K413" s="457"/>
      <c r="L413" s="457"/>
    </row>
    <row r="414" spans="3:12" s="100" customFormat="1" x14ac:dyDescent="0.25">
      <c r="C414" s="457"/>
      <c r="E414" s="457"/>
      <c r="F414" s="457"/>
      <c r="G414" s="457"/>
      <c r="H414" s="457"/>
      <c r="I414" s="457"/>
      <c r="J414" s="457"/>
      <c r="K414" s="457"/>
      <c r="L414" s="457"/>
    </row>
    <row r="415" spans="3:12" s="100" customFormat="1" x14ac:dyDescent="0.25">
      <c r="C415" s="457"/>
      <c r="E415" s="457"/>
      <c r="F415" s="457"/>
      <c r="G415" s="457"/>
      <c r="H415" s="457"/>
      <c r="I415" s="457"/>
      <c r="J415" s="457"/>
      <c r="K415" s="457"/>
      <c r="L415" s="457"/>
    </row>
    <row r="416" spans="3:12" s="100" customFormat="1" x14ac:dyDescent="0.25">
      <c r="C416" s="457"/>
      <c r="E416" s="457"/>
      <c r="F416" s="457"/>
      <c r="G416" s="457"/>
      <c r="H416" s="457"/>
      <c r="I416" s="457"/>
      <c r="J416" s="457"/>
      <c r="K416" s="457"/>
      <c r="L416" s="457"/>
    </row>
    <row r="417" spans="3:12" s="100" customFormat="1" x14ac:dyDescent="0.25">
      <c r="C417" s="457"/>
      <c r="E417" s="457"/>
      <c r="F417" s="457"/>
      <c r="G417" s="457"/>
      <c r="H417" s="457"/>
      <c r="I417" s="457"/>
      <c r="J417" s="457"/>
      <c r="K417" s="457"/>
      <c r="L417" s="457"/>
    </row>
    <row r="418" spans="3:12" s="100" customFormat="1" x14ac:dyDescent="0.25">
      <c r="C418" s="457"/>
      <c r="E418" s="457"/>
      <c r="F418" s="457"/>
      <c r="G418" s="457"/>
      <c r="H418" s="457"/>
      <c r="I418" s="457"/>
      <c r="J418" s="457"/>
      <c r="K418" s="457"/>
      <c r="L418" s="457"/>
    </row>
    <row r="419" spans="3:12" s="100" customFormat="1" x14ac:dyDescent="0.25">
      <c r="C419" s="457"/>
      <c r="E419" s="457"/>
      <c r="F419" s="457"/>
      <c r="G419" s="457"/>
      <c r="H419" s="457"/>
      <c r="I419" s="457"/>
      <c r="J419" s="457"/>
      <c r="K419" s="457"/>
      <c r="L419" s="457"/>
    </row>
    <row r="420" spans="3:12" s="100" customFormat="1" x14ac:dyDescent="0.25">
      <c r="C420" s="457"/>
      <c r="E420" s="457"/>
      <c r="F420" s="457"/>
      <c r="G420" s="457"/>
      <c r="H420" s="457"/>
      <c r="I420" s="457"/>
      <c r="J420" s="457"/>
      <c r="K420" s="457"/>
      <c r="L420" s="457"/>
    </row>
    <row r="421" spans="3:12" s="100" customFormat="1" x14ac:dyDescent="0.25">
      <c r="C421" s="457"/>
      <c r="E421" s="457"/>
      <c r="F421" s="457"/>
      <c r="G421" s="457"/>
      <c r="H421" s="457"/>
      <c r="I421" s="457"/>
      <c r="J421" s="457"/>
      <c r="K421" s="457"/>
      <c r="L421" s="457"/>
    </row>
    <row r="422" spans="3:12" s="100" customFormat="1" x14ac:dyDescent="0.25">
      <c r="C422" s="457"/>
      <c r="E422" s="457"/>
      <c r="F422" s="457"/>
      <c r="G422" s="457"/>
      <c r="H422" s="457"/>
      <c r="I422" s="457"/>
      <c r="J422" s="457"/>
      <c r="K422" s="457"/>
      <c r="L422" s="457"/>
    </row>
    <row r="423" spans="3:12" s="100" customFormat="1" x14ac:dyDescent="0.25">
      <c r="C423" s="457"/>
      <c r="E423" s="457"/>
      <c r="F423" s="457"/>
      <c r="G423" s="457"/>
      <c r="H423" s="457"/>
      <c r="I423" s="457"/>
      <c r="J423" s="457"/>
      <c r="K423" s="457"/>
      <c r="L423" s="457"/>
    </row>
    <row r="424" spans="3:12" s="100" customFormat="1" x14ac:dyDescent="0.25">
      <c r="C424" s="457"/>
      <c r="E424" s="457"/>
      <c r="F424" s="457"/>
      <c r="G424" s="457"/>
      <c r="H424" s="457"/>
      <c r="I424" s="457"/>
      <c r="J424" s="457"/>
      <c r="K424" s="457"/>
      <c r="L424" s="457"/>
    </row>
    <row r="425" spans="3:12" s="100" customFormat="1" x14ac:dyDescent="0.25">
      <c r="C425" s="457"/>
      <c r="E425" s="457"/>
      <c r="F425" s="457"/>
      <c r="G425" s="457"/>
      <c r="H425" s="457"/>
      <c r="I425" s="457"/>
      <c r="J425" s="457"/>
      <c r="K425" s="457"/>
      <c r="L425" s="457"/>
    </row>
    <row r="426" spans="3:12" s="100" customFormat="1" x14ac:dyDescent="0.25">
      <c r="C426" s="457"/>
      <c r="E426" s="457"/>
      <c r="F426" s="457"/>
      <c r="G426" s="457"/>
      <c r="H426" s="457"/>
      <c r="I426" s="457"/>
      <c r="J426" s="457"/>
      <c r="K426" s="457"/>
      <c r="L426" s="457"/>
    </row>
    <row r="427" spans="3:12" s="100" customFormat="1" x14ac:dyDescent="0.25">
      <c r="C427" s="457"/>
      <c r="E427" s="457"/>
      <c r="F427" s="457"/>
      <c r="G427" s="457"/>
      <c r="H427" s="457"/>
      <c r="I427" s="457"/>
      <c r="J427" s="457"/>
      <c r="K427" s="457"/>
      <c r="L427" s="457"/>
    </row>
    <row r="428" spans="3:12" s="100" customFormat="1" x14ac:dyDescent="0.25">
      <c r="C428" s="457"/>
      <c r="E428" s="457"/>
      <c r="F428" s="457"/>
      <c r="G428" s="457"/>
      <c r="H428" s="457"/>
      <c r="I428" s="457"/>
      <c r="J428" s="457"/>
      <c r="K428" s="457"/>
      <c r="L428" s="457"/>
    </row>
    <row r="429" spans="3:12" s="100" customFormat="1" x14ac:dyDescent="0.25">
      <c r="C429" s="457"/>
      <c r="E429" s="457"/>
      <c r="F429" s="457"/>
      <c r="G429" s="457"/>
      <c r="H429" s="457"/>
      <c r="I429" s="457"/>
      <c r="J429" s="457"/>
      <c r="K429" s="457"/>
      <c r="L429" s="457"/>
    </row>
    <row r="430" spans="3:12" s="100" customFormat="1" x14ac:dyDescent="0.25">
      <c r="C430" s="457"/>
      <c r="E430" s="457"/>
      <c r="F430" s="457"/>
      <c r="G430" s="457"/>
      <c r="H430" s="457"/>
      <c r="I430" s="457"/>
      <c r="J430" s="457"/>
      <c r="K430" s="457"/>
      <c r="L430" s="457"/>
    </row>
    <row r="431" spans="3:12" s="100" customFormat="1" x14ac:dyDescent="0.25">
      <c r="C431" s="457"/>
      <c r="E431" s="457"/>
      <c r="F431" s="457"/>
      <c r="G431" s="457"/>
      <c r="H431" s="457"/>
      <c r="I431" s="457"/>
      <c r="J431" s="457"/>
      <c r="K431" s="457"/>
      <c r="L431" s="457"/>
    </row>
    <row r="432" spans="3:12" s="100" customFormat="1" x14ac:dyDescent="0.25">
      <c r="C432" s="457"/>
      <c r="E432" s="457"/>
      <c r="F432" s="457"/>
      <c r="G432" s="457"/>
      <c r="H432" s="457"/>
      <c r="I432" s="457"/>
      <c r="J432" s="457"/>
      <c r="K432" s="457"/>
      <c r="L432" s="457"/>
    </row>
    <row r="433" spans="3:12" s="100" customFormat="1" x14ac:dyDescent="0.25">
      <c r="C433" s="457"/>
      <c r="E433" s="457"/>
      <c r="F433" s="457"/>
      <c r="G433" s="457"/>
      <c r="H433" s="457"/>
      <c r="I433" s="457"/>
      <c r="J433" s="457"/>
      <c r="K433" s="457"/>
      <c r="L433" s="457"/>
    </row>
    <row r="434" spans="3:12" s="100" customFormat="1" x14ac:dyDescent="0.25">
      <c r="C434" s="457"/>
      <c r="E434" s="457"/>
      <c r="F434" s="457"/>
      <c r="G434" s="457"/>
      <c r="H434" s="457"/>
      <c r="I434" s="457"/>
      <c r="J434" s="457"/>
      <c r="K434" s="457"/>
      <c r="L434" s="457"/>
    </row>
    <row r="435" spans="3:12" s="100" customFormat="1" x14ac:dyDescent="0.25">
      <c r="C435" s="457"/>
      <c r="E435" s="457"/>
      <c r="F435" s="457"/>
      <c r="G435" s="457"/>
      <c r="H435" s="457"/>
      <c r="I435" s="457"/>
      <c r="J435" s="457"/>
      <c r="K435" s="457"/>
      <c r="L435" s="457"/>
    </row>
    <row r="436" spans="3:12" s="100" customFormat="1" x14ac:dyDescent="0.25">
      <c r="C436" s="457"/>
      <c r="E436" s="457"/>
      <c r="F436" s="457"/>
      <c r="G436" s="457"/>
      <c r="H436" s="457"/>
      <c r="I436" s="457"/>
      <c r="J436" s="457"/>
      <c r="K436" s="457"/>
      <c r="L436" s="457"/>
    </row>
    <row r="437" spans="3:12" s="100" customFormat="1" x14ac:dyDescent="0.25">
      <c r="C437" s="457"/>
      <c r="E437" s="457"/>
      <c r="F437" s="457"/>
      <c r="G437" s="457"/>
      <c r="H437" s="457"/>
      <c r="I437" s="457"/>
      <c r="J437" s="457"/>
      <c r="K437" s="457"/>
      <c r="L437" s="457"/>
    </row>
    <row r="438" spans="3:12" s="100" customFormat="1" x14ac:dyDescent="0.25">
      <c r="C438" s="457"/>
      <c r="E438" s="457"/>
      <c r="F438" s="457"/>
      <c r="G438" s="457"/>
      <c r="H438" s="457"/>
      <c r="I438" s="457"/>
      <c r="J438" s="457"/>
      <c r="K438" s="457"/>
      <c r="L438" s="457"/>
    </row>
    <row r="439" spans="3:12" s="100" customFormat="1" x14ac:dyDescent="0.25">
      <c r="C439" s="457"/>
      <c r="E439" s="457"/>
      <c r="F439" s="457"/>
      <c r="G439" s="457"/>
      <c r="H439" s="457"/>
      <c r="I439" s="457"/>
      <c r="J439" s="457"/>
      <c r="K439" s="457"/>
      <c r="L439" s="457"/>
    </row>
    <row r="440" spans="3:12" s="100" customFormat="1" x14ac:dyDescent="0.25">
      <c r="C440" s="457"/>
      <c r="E440" s="457"/>
      <c r="F440" s="457"/>
      <c r="G440" s="457"/>
      <c r="H440" s="457"/>
      <c r="I440" s="457"/>
      <c r="J440" s="457"/>
      <c r="K440" s="457"/>
      <c r="L440" s="457"/>
    </row>
    <row r="441" spans="3:12" s="100" customFormat="1" x14ac:dyDescent="0.25">
      <c r="C441" s="457"/>
      <c r="E441" s="457"/>
      <c r="F441" s="457"/>
      <c r="G441" s="457"/>
      <c r="H441" s="457"/>
      <c r="I441" s="457"/>
      <c r="J441" s="457"/>
      <c r="K441" s="457"/>
      <c r="L441" s="457"/>
    </row>
    <row r="442" spans="3:12" s="100" customFormat="1" x14ac:dyDescent="0.25">
      <c r="C442" s="457"/>
      <c r="E442" s="457"/>
      <c r="F442" s="457"/>
      <c r="G442" s="457"/>
      <c r="H442" s="457"/>
      <c r="I442" s="457"/>
      <c r="J442" s="457"/>
      <c r="K442" s="457"/>
      <c r="L442" s="457"/>
    </row>
    <row r="443" spans="3:12" s="100" customFormat="1" x14ac:dyDescent="0.25">
      <c r="C443" s="457"/>
      <c r="E443" s="457"/>
      <c r="F443" s="457"/>
      <c r="G443" s="457"/>
      <c r="H443" s="457"/>
      <c r="I443" s="457"/>
      <c r="J443" s="457"/>
      <c r="K443" s="457"/>
      <c r="L443" s="457"/>
    </row>
    <row r="444" spans="3:12" s="100" customFormat="1" x14ac:dyDescent="0.25">
      <c r="C444" s="457"/>
      <c r="E444" s="457"/>
      <c r="F444" s="457"/>
      <c r="G444" s="457"/>
      <c r="H444" s="457"/>
      <c r="I444" s="457"/>
      <c r="J444" s="457"/>
      <c r="K444" s="457"/>
      <c r="L444" s="457"/>
    </row>
    <row r="445" spans="3:12" s="100" customFormat="1" x14ac:dyDescent="0.25">
      <c r="C445" s="457"/>
      <c r="E445" s="457"/>
      <c r="F445" s="457"/>
      <c r="G445" s="457"/>
      <c r="H445" s="457"/>
      <c r="I445" s="457"/>
      <c r="J445" s="457"/>
      <c r="K445" s="457"/>
      <c r="L445" s="457"/>
    </row>
    <row r="446" spans="3:12" s="100" customFormat="1" x14ac:dyDescent="0.25">
      <c r="C446" s="457"/>
      <c r="E446" s="457"/>
      <c r="F446" s="457"/>
      <c r="G446" s="457"/>
      <c r="H446" s="457"/>
      <c r="I446" s="457"/>
      <c r="J446" s="457"/>
      <c r="K446" s="457"/>
      <c r="L446" s="457"/>
    </row>
    <row r="447" spans="3:12" s="100" customFormat="1" x14ac:dyDescent="0.25">
      <c r="C447" s="457"/>
      <c r="E447" s="457"/>
      <c r="F447" s="457"/>
      <c r="G447" s="457"/>
      <c r="H447" s="457"/>
      <c r="I447" s="457"/>
      <c r="J447" s="457"/>
      <c r="K447" s="457"/>
      <c r="L447" s="457"/>
    </row>
    <row r="448" spans="3:12" s="100" customFormat="1" x14ac:dyDescent="0.25">
      <c r="C448" s="457"/>
      <c r="E448" s="457"/>
      <c r="F448" s="457"/>
      <c r="G448" s="457"/>
      <c r="H448" s="457"/>
      <c r="I448" s="457"/>
      <c r="J448" s="457"/>
      <c r="K448" s="457"/>
      <c r="L448" s="457"/>
    </row>
    <row r="449" spans="3:12" s="100" customFormat="1" x14ac:dyDescent="0.25">
      <c r="C449" s="457"/>
      <c r="E449" s="457"/>
      <c r="F449" s="457"/>
      <c r="G449" s="457"/>
      <c r="H449" s="457"/>
      <c r="I449" s="457"/>
      <c r="J449" s="457"/>
      <c r="K449" s="457"/>
      <c r="L449" s="457"/>
    </row>
    <row r="450" spans="3:12" s="100" customFormat="1" x14ac:dyDescent="0.25">
      <c r="C450" s="457"/>
      <c r="E450" s="457"/>
      <c r="F450" s="457"/>
      <c r="G450" s="457"/>
      <c r="H450" s="457"/>
      <c r="I450" s="457"/>
      <c r="J450" s="457"/>
      <c r="K450" s="457"/>
      <c r="L450" s="457"/>
    </row>
    <row r="451" spans="3:12" s="100" customFormat="1" x14ac:dyDescent="0.25">
      <c r="C451" s="457"/>
      <c r="E451" s="457"/>
      <c r="F451" s="457"/>
      <c r="G451" s="457"/>
      <c r="H451" s="457"/>
      <c r="I451" s="457"/>
      <c r="J451" s="457"/>
      <c r="K451" s="457"/>
      <c r="L451" s="457"/>
    </row>
    <row r="452" spans="3:12" s="100" customFormat="1" x14ac:dyDescent="0.25">
      <c r="C452" s="457"/>
      <c r="E452" s="457"/>
      <c r="F452" s="457"/>
      <c r="G452" s="457"/>
      <c r="H452" s="457"/>
      <c r="I452" s="457"/>
      <c r="J452" s="457"/>
      <c r="K452" s="457"/>
      <c r="L452" s="457"/>
    </row>
    <row r="453" spans="3:12" s="100" customFormat="1" x14ac:dyDescent="0.25">
      <c r="C453" s="457"/>
      <c r="E453" s="457"/>
      <c r="F453" s="457"/>
      <c r="G453" s="457"/>
      <c r="H453" s="457"/>
      <c r="I453" s="457"/>
      <c r="J453" s="457"/>
      <c r="K453" s="457"/>
      <c r="L453" s="457"/>
    </row>
    <row r="454" spans="3:12" s="100" customFormat="1" x14ac:dyDescent="0.25">
      <c r="C454" s="457"/>
      <c r="E454" s="457"/>
      <c r="F454" s="457"/>
      <c r="G454" s="457"/>
      <c r="H454" s="457"/>
      <c r="I454" s="457"/>
      <c r="J454" s="457"/>
      <c r="K454" s="457"/>
      <c r="L454" s="457"/>
    </row>
    <row r="455" spans="3:12" s="100" customFormat="1" x14ac:dyDescent="0.25">
      <c r="C455" s="457"/>
      <c r="E455" s="457"/>
      <c r="F455" s="457"/>
      <c r="G455" s="457"/>
      <c r="H455" s="457"/>
      <c r="I455" s="457"/>
      <c r="J455" s="457"/>
      <c r="K455" s="457"/>
      <c r="L455" s="457"/>
    </row>
    <row r="456" spans="3:12" s="100" customFormat="1" x14ac:dyDescent="0.25">
      <c r="C456" s="457"/>
      <c r="E456" s="457"/>
      <c r="F456" s="457"/>
      <c r="G456" s="457"/>
      <c r="H456" s="457"/>
      <c r="I456" s="457"/>
      <c r="J456" s="457"/>
      <c r="K456" s="457"/>
      <c r="L456" s="457"/>
    </row>
    <row r="457" spans="3:12" s="100" customFormat="1" x14ac:dyDescent="0.25">
      <c r="C457" s="457"/>
      <c r="E457" s="457"/>
      <c r="F457" s="457"/>
      <c r="G457" s="457"/>
      <c r="H457" s="457"/>
      <c r="I457" s="457"/>
      <c r="J457" s="457"/>
      <c r="K457" s="457"/>
      <c r="L457" s="457"/>
    </row>
    <row r="458" spans="3:12" s="100" customFormat="1" x14ac:dyDescent="0.25">
      <c r="C458" s="457"/>
      <c r="E458" s="457"/>
      <c r="F458" s="457"/>
      <c r="G458" s="457"/>
      <c r="H458" s="457"/>
      <c r="I458" s="457"/>
      <c r="J458" s="457"/>
      <c r="K458" s="457"/>
      <c r="L458" s="457"/>
    </row>
    <row r="459" spans="3:12" s="100" customFormat="1" x14ac:dyDescent="0.25">
      <c r="C459" s="457"/>
      <c r="E459" s="457"/>
      <c r="F459" s="457"/>
      <c r="G459" s="457"/>
      <c r="H459" s="457"/>
      <c r="I459" s="457"/>
      <c r="J459" s="457"/>
      <c r="K459" s="457"/>
      <c r="L459" s="457"/>
    </row>
    <row r="460" spans="3:12" s="100" customFormat="1" x14ac:dyDescent="0.25">
      <c r="C460" s="457"/>
      <c r="E460" s="457"/>
      <c r="F460" s="457"/>
      <c r="G460" s="457"/>
      <c r="H460" s="457"/>
      <c r="I460" s="457"/>
      <c r="J460" s="457"/>
      <c r="K460" s="457"/>
      <c r="L460" s="457"/>
    </row>
    <row r="461" spans="3:12" s="100" customFormat="1" x14ac:dyDescent="0.25">
      <c r="C461" s="457"/>
      <c r="E461" s="457"/>
      <c r="F461" s="457"/>
      <c r="G461" s="457"/>
      <c r="H461" s="457"/>
      <c r="I461" s="457"/>
      <c r="J461" s="457"/>
      <c r="K461" s="457"/>
      <c r="L461" s="457"/>
    </row>
    <row r="462" spans="3:12" s="100" customFormat="1" x14ac:dyDescent="0.25">
      <c r="C462" s="457"/>
      <c r="E462" s="457"/>
      <c r="F462" s="457"/>
      <c r="G462" s="457"/>
      <c r="H462" s="457"/>
      <c r="I462" s="457"/>
      <c r="J462" s="457"/>
      <c r="K462" s="457"/>
      <c r="L462" s="457"/>
    </row>
    <row r="463" spans="3:12" s="100" customFormat="1" x14ac:dyDescent="0.25">
      <c r="C463" s="457"/>
      <c r="E463" s="457"/>
      <c r="F463" s="457"/>
      <c r="G463" s="457"/>
      <c r="H463" s="457"/>
      <c r="I463" s="457"/>
      <c r="J463" s="457"/>
      <c r="K463" s="457"/>
      <c r="L463" s="457"/>
    </row>
    <row r="464" spans="3:12" s="100" customFormat="1" x14ac:dyDescent="0.25">
      <c r="C464" s="457"/>
      <c r="E464" s="457"/>
      <c r="F464" s="457"/>
      <c r="G464" s="457"/>
      <c r="H464" s="457"/>
      <c r="I464" s="457"/>
      <c r="J464" s="457"/>
      <c r="K464" s="457"/>
      <c r="L464" s="457"/>
    </row>
    <row r="465" spans="3:12" s="100" customFormat="1" x14ac:dyDescent="0.25">
      <c r="C465" s="457"/>
      <c r="E465" s="457"/>
      <c r="F465" s="457"/>
      <c r="G465" s="457"/>
      <c r="H465" s="457"/>
      <c r="I465" s="457"/>
      <c r="J465" s="457"/>
      <c r="K465" s="457"/>
      <c r="L465" s="457"/>
    </row>
    <row r="466" spans="3:12" s="100" customFormat="1" x14ac:dyDescent="0.25">
      <c r="C466" s="457"/>
      <c r="E466" s="457"/>
      <c r="F466" s="457"/>
      <c r="G466" s="457"/>
      <c r="H466" s="457"/>
      <c r="I466" s="457"/>
      <c r="J466" s="457"/>
      <c r="K466" s="457"/>
      <c r="L466" s="457"/>
    </row>
    <row r="467" spans="3:12" s="100" customFormat="1" x14ac:dyDescent="0.25">
      <c r="C467" s="457"/>
      <c r="E467" s="457"/>
      <c r="F467" s="457"/>
      <c r="G467" s="457"/>
      <c r="H467" s="457"/>
      <c r="I467" s="457"/>
      <c r="J467" s="457"/>
      <c r="K467" s="457"/>
      <c r="L467" s="457"/>
    </row>
    <row r="468" spans="3:12" s="100" customFormat="1" x14ac:dyDescent="0.25">
      <c r="C468" s="457"/>
      <c r="E468" s="457"/>
      <c r="F468" s="457"/>
      <c r="G468" s="457"/>
      <c r="H468" s="457"/>
      <c r="I468" s="457"/>
      <c r="J468" s="457"/>
      <c r="K468" s="457"/>
      <c r="L468" s="457"/>
    </row>
    <row r="469" spans="3:12" s="100" customFormat="1" x14ac:dyDescent="0.25">
      <c r="C469" s="457"/>
      <c r="E469" s="457"/>
      <c r="F469" s="457"/>
      <c r="G469" s="457"/>
      <c r="H469" s="457"/>
      <c r="I469" s="457"/>
      <c r="J469" s="457"/>
      <c r="K469" s="457"/>
      <c r="L469" s="457"/>
    </row>
    <row r="470" spans="3:12" s="100" customFormat="1" x14ac:dyDescent="0.25">
      <c r="C470" s="457"/>
      <c r="E470" s="457"/>
      <c r="F470" s="457"/>
      <c r="G470" s="457"/>
      <c r="H470" s="457"/>
      <c r="I470" s="457"/>
      <c r="J470" s="457"/>
      <c r="K470" s="457"/>
      <c r="L470" s="457"/>
    </row>
    <row r="471" spans="3:12" s="100" customFormat="1" x14ac:dyDescent="0.25">
      <c r="C471" s="457"/>
      <c r="E471" s="457"/>
      <c r="F471" s="457"/>
      <c r="G471" s="457"/>
      <c r="H471" s="457"/>
      <c r="I471" s="457"/>
      <c r="J471" s="457"/>
      <c r="K471" s="457"/>
      <c r="L471" s="457"/>
    </row>
    <row r="472" spans="3:12" s="100" customFormat="1" x14ac:dyDescent="0.25">
      <c r="C472" s="457"/>
      <c r="E472" s="457"/>
      <c r="F472" s="457"/>
      <c r="G472" s="457"/>
      <c r="H472" s="457"/>
      <c r="I472" s="457"/>
      <c r="J472" s="457"/>
      <c r="K472" s="457"/>
      <c r="L472" s="457"/>
    </row>
    <row r="473" spans="3:12" s="100" customFormat="1" x14ac:dyDescent="0.25">
      <c r="C473" s="457"/>
      <c r="E473" s="457"/>
      <c r="F473" s="457"/>
      <c r="G473" s="457"/>
      <c r="H473" s="457"/>
      <c r="I473" s="457"/>
      <c r="J473" s="457"/>
      <c r="K473" s="457"/>
      <c r="L473" s="457"/>
    </row>
    <row r="474" spans="3:12" s="100" customFormat="1" x14ac:dyDescent="0.25">
      <c r="C474" s="457"/>
      <c r="E474" s="457"/>
      <c r="F474" s="457"/>
      <c r="G474" s="457"/>
      <c r="H474" s="457"/>
      <c r="I474" s="457"/>
      <c r="J474" s="457"/>
      <c r="K474" s="457"/>
      <c r="L474" s="457"/>
    </row>
    <row r="475" spans="3:12" s="100" customFormat="1" x14ac:dyDescent="0.25">
      <c r="C475" s="457"/>
      <c r="E475" s="457"/>
      <c r="F475" s="457"/>
      <c r="G475" s="457"/>
      <c r="H475" s="457"/>
      <c r="I475" s="457"/>
      <c r="J475" s="457"/>
      <c r="K475" s="457"/>
      <c r="L475" s="457"/>
    </row>
    <row r="476" spans="3:12" s="100" customFormat="1" x14ac:dyDescent="0.25">
      <c r="C476" s="457"/>
      <c r="E476" s="457"/>
      <c r="F476" s="457"/>
      <c r="G476" s="457"/>
      <c r="H476" s="457"/>
      <c r="I476" s="457"/>
      <c r="J476" s="457"/>
      <c r="K476" s="457"/>
      <c r="L476" s="457"/>
    </row>
    <row r="477" spans="3:12" s="100" customFormat="1" x14ac:dyDescent="0.25">
      <c r="C477" s="457"/>
      <c r="E477" s="457"/>
      <c r="F477" s="457"/>
      <c r="G477" s="457"/>
      <c r="H477" s="457"/>
      <c r="I477" s="457"/>
      <c r="J477" s="457"/>
      <c r="K477" s="457"/>
      <c r="L477" s="457"/>
    </row>
    <row r="478" spans="3:12" s="100" customFormat="1" x14ac:dyDescent="0.25">
      <c r="C478" s="457"/>
      <c r="E478" s="457"/>
      <c r="F478" s="457"/>
      <c r="G478" s="457"/>
      <c r="H478" s="457"/>
      <c r="I478" s="457"/>
      <c r="J478" s="457"/>
      <c r="K478" s="457"/>
      <c r="L478" s="457"/>
    </row>
    <row r="479" spans="3:12" s="100" customFormat="1" x14ac:dyDescent="0.25">
      <c r="C479" s="457"/>
      <c r="E479" s="457"/>
      <c r="F479" s="457"/>
      <c r="G479" s="457"/>
      <c r="H479" s="457"/>
      <c r="I479" s="457"/>
      <c r="J479" s="457"/>
      <c r="K479" s="457"/>
      <c r="L479" s="457"/>
    </row>
    <row r="480" spans="3:12" s="100" customFormat="1" x14ac:dyDescent="0.25">
      <c r="C480" s="457"/>
      <c r="E480" s="457"/>
      <c r="F480" s="457"/>
      <c r="G480" s="457"/>
      <c r="H480" s="457"/>
      <c r="I480" s="457"/>
      <c r="J480" s="457"/>
      <c r="K480" s="457"/>
      <c r="L480" s="457"/>
    </row>
    <row r="481" spans="3:12" s="100" customFormat="1" x14ac:dyDescent="0.25">
      <c r="C481" s="457"/>
      <c r="E481" s="457"/>
      <c r="F481" s="457"/>
      <c r="G481" s="457"/>
      <c r="H481" s="457"/>
      <c r="I481" s="457"/>
      <c r="J481" s="457"/>
      <c r="K481" s="457"/>
      <c r="L481" s="457"/>
    </row>
    <row r="482" spans="3:12" s="100" customFormat="1" x14ac:dyDescent="0.25">
      <c r="C482" s="457"/>
      <c r="E482" s="457"/>
      <c r="F482" s="457"/>
      <c r="G482" s="457"/>
      <c r="H482" s="457"/>
      <c r="I482" s="457"/>
      <c r="J482" s="457"/>
      <c r="K482" s="457"/>
      <c r="L482" s="457"/>
    </row>
    <row r="483" spans="3:12" s="100" customFormat="1" x14ac:dyDescent="0.25">
      <c r="C483" s="457"/>
      <c r="E483" s="457"/>
      <c r="F483" s="457"/>
      <c r="G483" s="457"/>
      <c r="H483" s="457"/>
      <c r="I483" s="457"/>
      <c r="J483" s="457"/>
      <c r="K483" s="457"/>
      <c r="L483" s="457"/>
    </row>
    <row r="484" spans="3:12" s="100" customFormat="1" x14ac:dyDescent="0.25">
      <c r="C484" s="457"/>
      <c r="E484" s="457"/>
      <c r="F484" s="457"/>
      <c r="G484" s="457"/>
      <c r="H484" s="457"/>
      <c r="I484" s="457"/>
      <c r="J484" s="457"/>
      <c r="K484" s="457"/>
      <c r="L484" s="457"/>
    </row>
    <row r="485" spans="3:12" s="100" customFormat="1" x14ac:dyDescent="0.25">
      <c r="C485" s="457"/>
      <c r="E485" s="457"/>
      <c r="F485" s="457"/>
      <c r="G485" s="457"/>
      <c r="H485" s="457"/>
      <c r="I485" s="457"/>
      <c r="J485" s="457"/>
      <c r="K485" s="457"/>
      <c r="L485" s="457"/>
    </row>
    <row r="486" spans="3:12" s="100" customFormat="1" x14ac:dyDescent="0.25">
      <c r="C486" s="457"/>
      <c r="E486" s="457"/>
      <c r="F486" s="457"/>
      <c r="G486" s="457"/>
      <c r="H486" s="457"/>
      <c r="I486" s="457"/>
      <c r="J486" s="457"/>
      <c r="K486" s="457"/>
      <c r="L486" s="457"/>
    </row>
    <row r="487" spans="3:12" s="100" customFormat="1" x14ac:dyDescent="0.25">
      <c r="C487" s="457"/>
      <c r="E487" s="457"/>
      <c r="F487" s="457"/>
      <c r="G487" s="457"/>
      <c r="H487" s="457"/>
      <c r="I487" s="457"/>
      <c r="J487" s="457"/>
      <c r="K487" s="457"/>
      <c r="L487" s="457"/>
    </row>
    <row r="488" spans="3:12" s="100" customFormat="1" x14ac:dyDescent="0.25">
      <c r="C488" s="457"/>
      <c r="E488" s="457"/>
      <c r="F488" s="457"/>
      <c r="G488" s="457"/>
      <c r="H488" s="457"/>
      <c r="I488" s="457"/>
      <c r="J488" s="457"/>
      <c r="K488" s="457"/>
      <c r="L488" s="457"/>
    </row>
    <row r="489" spans="3:12" s="100" customFormat="1" x14ac:dyDescent="0.25">
      <c r="C489" s="457"/>
      <c r="E489" s="457"/>
      <c r="F489" s="457"/>
      <c r="G489" s="457"/>
      <c r="H489" s="457"/>
      <c r="I489" s="457"/>
      <c r="J489" s="457"/>
      <c r="K489" s="457"/>
      <c r="L489" s="457"/>
    </row>
    <row r="490" spans="3:12" s="100" customFormat="1" x14ac:dyDescent="0.25">
      <c r="C490" s="457"/>
      <c r="E490" s="457"/>
      <c r="F490" s="457"/>
      <c r="G490" s="457"/>
      <c r="H490" s="457"/>
      <c r="I490" s="457"/>
      <c r="J490" s="457"/>
      <c r="K490" s="457"/>
      <c r="L490" s="457"/>
    </row>
    <row r="491" spans="3:12" s="100" customFormat="1" x14ac:dyDescent="0.25">
      <c r="C491" s="457"/>
      <c r="E491" s="457"/>
      <c r="F491" s="457"/>
      <c r="G491" s="457"/>
      <c r="H491" s="457"/>
      <c r="I491" s="457"/>
      <c r="J491" s="457"/>
      <c r="K491" s="457"/>
      <c r="L491" s="457"/>
    </row>
    <row r="492" spans="3:12" s="100" customFormat="1" x14ac:dyDescent="0.25">
      <c r="C492" s="457"/>
      <c r="E492" s="457"/>
      <c r="F492" s="457"/>
      <c r="G492" s="457"/>
      <c r="H492" s="457"/>
      <c r="I492" s="457"/>
      <c r="J492" s="457"/>
      <c r="K492" s="457"/>
      <c r="L492" s="457"/>
    </row>
    <row r="493" spans="3:12" s="100" customFormat="1" x14ac:dyDescent="0.25">
      <c r="C493" s="457"/>
      <c r="E493" s="457"/>
      <c r="F493" s="457"/>
      <c r="G493" s="457"/>
      <c r="H493" s="457"/>
      <c r="I493" s="457"/>
      <c r="J493" s="457"/>
      <c r="K493" s="457"/>
      <c r="L493" s="457"/>
    </row>
    <row r="494" spans="3:12" s="100" customFormat="1" x14ac:dyDescent="0.25">
      <c r="C494" s="457"/>
      <c r="E494" s="457"/>
      <c r="F494" s="457"/>
      <c r="G494" s="457"/>
      <c r="H494" s="457"/>
      <c r="I494" s="457"/>
      <c r="J494" s="457"/>
      <c r="K494" s="457"/>
      <c r="L494" s="457"/>
    </row>
    <row r="495" spans="3:12" s="100" customFormat="1" x14ac:dyDescent="0.25">
      <c r="C495" s="457"/>
      <c r="E495" s="457"/>
      <c r="F495" s="457"/>
      <c r="G495" s="457"/>
      <c r="H495" s="457"/>
      <c r="I495" s="457"/>
      <c r="J495" s="457"/>
      <c r="K495" s="457"/>
      <c r="L495" s="457"/>
    </row>
    <row r="496" spans="3:12" s="100" customFormat="1" x14ac:dyDescent="0.25">
      <c r="C496" s="457"/>
      <c r="E496" s="457"/>
      <c r="F496" s="457"/>
      <c r="G496" s="457"/>
      <c r="H496" s="457"/>
      <c r="I496" s="457"/>
      <c r="J496" s="457"/>
      <c r="K496" s="457"/>
      <c r="L496" s="457"/>
    </row>
    <row r="497" spans="3:12" s="100" customFormat="1" x14ac:dyDescent="0.25">
      <c r="C497" s="457"/>
      <c r="E497" s="457"/>
      <c r="F497" s="457"/>
      <c r="G497" s="457"/>
      <c r="H497" s="457"/>
      <c r="I497" s="457"/>
      <c r="J497" s="457"/>
      <c r="K497" s="457"/>
      <c r="L497" s="457"/>
    </row>
    <row r="498" spans="3:12" s="100" customFormat="1" x14ac:dyDescent="0.25">
      <c r="C498" s="457"/>
      <c r="E498" s="457"/>
      <c r="F498" s="457"/>
      <c r="G498" s="457"/>
      <c r="H498" s="457"/>
      <c r="I498" s="457"/>
      <c r="J498" s="457"/>
      <c r="K498" s="457"/>
      <c r="L498" s="457"/>
    </row>
    <row r="499" spans="3:12" s="100" customFormat="1" x14ac:dyDescent="0.25">
      <c r="C499" s="457"/>
      <c r="E499" s="457"/>
      <c r="F499" s="457"/>
      <c r="G499" s="457"/>
      <c r="H499" s="457"/>
      <c r="I499" s="457"/>
      <c r="J499" s="457"/>
      <c r="K499" s="457"/>
      <c r="L499" s="457"/>
    </row>
    <row r="500" spans="3:12" s="100" customFormat="1" x14ac:dyDescent="0.25">
      <c r="C500" s="457"/>
      <c r="E500" s="457"/>
      <c r="F500" s="457"/>
      <c r="G500" s="457"/>
      <c r="H500" s="457"/>
      <c r="I500" s="457"/>
      <c r="J500" s="457"/>
      <c r="K500" s="457"/>
      <c r="L500" s="457"/>
    </row>
    <row r="501" spans="3:12" s="100" customFormat="1" x14ac:dyDescent="0.25">
      <c r="C501" s="457"/>
      <c r="E501" s="457"/>
      <c r="F501" s="457"/>
      <c r="G501" s="457"/>
      <c r="H501" s="457"/>
      <c r="I501" s="457"/>
      <c r="J501" s="457"/>
      <c r="K501" s="457"/>
      <c r="L501" s="457"/>
    </row>
    <row r="502" spans="3:12" s="100" customFormat="1" x14ac:dyDescent="0.25">
      <c r="C502" s="457"/>
      <c r="E502" s="457"/>
      <c r="F502" s="457"/>
      <c r="G502" s="457"/>
      <c r="H502" s="457"/>
      <c r="I502" s="457"/>
      <c r="J502" s="457"/>
      <c r="K502" s="457"/>
      <c r="L502" s="457"/>
    </row>
    <row r="503" spans="3:12" s="100" customFormat="1" x14ac:dyDescent="0.25">
      <c r="C503" s="457"/>
      <c r="E503" s="457"/>
      <c r="F503" s="457"/>
      <c r="G503" s="457"/>
      <c r="H503" s="457"/>
      <c r="I503" s="457"/>
      <c r="J503" s="457"/>
      <c r="K503" s="457"/>
      <c r="L503" s="457"/>
    </row>
    <row r="504" spans="3:12" s="100" customFormat="1" x14ac:dyDescent="0.25">
      <c r="C504" s="457"/>
      <c r="E504" s="457"/>
      <c r="F504" s="457"/>
      <c r="G504" s="457"/>
      <c r="H504" s="457"/>
      <c r="I504" s="457"/>
      <c r="J504" s="457"/>
      <c r="K504" s="457"/>
      <c r="L504" s="457"/>
    </row>
    <row r="505" spans="3:12" s="100" customFormat="1" x14ac:dyDescent="0.25">
      <c r="C505" s="457"/>
      <c r="E505" s="457"/>
      <c r="F505" s="457"/>
      <c r="G505" s="457"/>
      <c r="H505" s="457"/>
      <c r="I505" s="457"/>
      <c r="J505" s="457"/>
      <c r="K505" s="457"/>
      <c r="L505" s="457"/>
    </row>
    <row r="506" spans="3:12" s="100" customFormat="1" x14ac:dyDescent="0.25">
      <c r="C506" s="457"/>
      <c r="E506" s="457"/>
      <c r="F506" s="457"/>
      <c r="G506" s="457"/>
      <c r="H506" s="457"/>
      <c r="I506" s="457"/>
      <c r="J506" s="457"/>
      <c r="K506" s="457"/>
      <c r="L506" s="457"/>
    </row>
    <row r="507" spans="3:12" s="100" customFormat="1" x14ac:dyDescent="0.25">
      <c r="C507" s="457"/>
      <c r="E507" s="457"/>
      <c r="F507" s="457"/>
      <c r="G507" s="457"/>
      <c r="H507" s="457"/>
      <c r="I507" s="457"/>
      <c r="J507" s="457"/>
      <c r="K507" s="457"/>
      <c r="L507" s="457"/>
    </row>
    <row r="508" spans="3:12" s="100" customFormat="1" x14ac:dyDescent="0.25">
      <c r="C508" s="457"/>
      <c r="E508" s="457"/>
      <c r="F508" s="457"/>
      <c r="G508" s="457"/>
      <c r="H508" s="457"/>
      <c r="I508" s="457"/>
      <c r="J508" s="457"/>
      <c r="K508" s="457"/>
      <c r="L508" s="457"/>
    </row>
    <row r="509" spans="3:12" s="100" customFormat="1" x14ac:dyDescent="0.25">
      <c r="C509" s="457"/>
      <c r="E509" s="457"/>
      <c r="F509" s="457"/>
      <c r="G509" s="457"/>
      <c r="H509" s="457"/>
      <c r="I509" s="457"/>
      <c r="J509" s="457"/>
      <c r="K509" s="457"/>
      <c r="L509" s="457"/>
    </row>
    <row r="510" spans="3:12" s="100" customFormat="1" x14ac:dyDescent="0.25">
      <c r="C510" s="457"/>
      <c r="E510" s="457"/>
      <c r="F510" s="457"/>
      <c r="G510" s="457"/>
      <c r="H510" s="457"/>
      <c r="I510" s="457"/>
      <c r="J510" s="457"/>
      <c r="K510" s="457"/>
      <c r="L510" s="457"/>
    </row>
    <row r="511" spans="3:12" s="100" customFormat="1" x14ac:dyDescent="0.25">
      <c r="C511" s="457"/>
      <c r="E511" s="457"/>
      <c r="F511" s="457"/>
      <c r="G511" s="457"/>
      <c r="H511" s="457"/>
      <c r="I511" s="457"/>
      <c r="J511" s="457"/>
      <c r="K511" s="457"/>
      <c r="L511" s="457"/>
    </row>
    <row r="512" spans="3:12" s="100" customFormat="1" x14ac:dyDescent="0.25">
      <c r="C512" s="457"/>
      <c r="E512" s="457"/>
      <c r="F512" s="457"/>
      <c r="G512" s="457"/>
      <c r="H512" s="457"/>
      <c r="I512" s="457"/>
      <c r="J512" s="457"/>
      <c r="K512" s="457"/>
      <c r="L512" s="457"/>
    </row>
    <row r="513" spans="3:12" s="100" customFormat="1" x14ac:dyDescent="0.25">
      <c r="C513" s="457"/>
      <c r="E513" s="457"/>
      <c r="F513" s="457"/>
      <c r="G513" s="457"/>
      <c r="H513" s="457"/>
      <c r="I513" s="457"/>
      <c r="J513" s="457"/>
      <c r="K513" s="457"/>
      <c r="L513" s="457"/>
    </row>
    <row r="514" spans="3:12" s="100" customFormat="1" x14ac:dyDescent="0.25">
      <c r="C514" s="457"/>
      <c r="E514" s="457"/>
      <c r="F514" s="457"/>
      <c r="G514" s="457"/>
      <c r="H514" s="457"/>
      <c r="I514" s="457"/>
      <c r="J514" s="457"/>
      <c r="K514" s="457"/>
      <c r="L514" s="457"/>
    </row>
    <row r="515" spans="3:12" s="100" customFormat="1" x14ac:dyDescent="0.25">
      <c r="C515" s="457"/>
      <c r="E515" s="457"/>
      <c r="F515" s="457"/>
      <c r="G515" s="457"/>
      <c r="H515" s="457"/>
      <c r="I515" s="457"/>
      <c r="J515" s="457"/>
      <c r="K515" s="457"/>
      <c r="L515" s="457"/>
    </row>
    <row r="516" spans="3:12" s="100" customFormat="1" x14ac:dyDescent="0.25">
      <c r="C516" s="457"/>
      <c r="E516" s="457"/>
      <c r="F516" s="457"/>
      <c r="G516" s="457"/>
      <c r="H516" s="457"/>
      <c r="I516" s="457"/>
      <c r="J516" s="457"/>
      <c r="K516" s="457"/>
      <c r="L516" s="457"/>
    </row>
    <row r="517" spans="3:12" s="100" customFormat="1" x14ac:dyDescent="0.25">
      <c r="C517" s="457"/>
      <c r="E517" s="457"/>
      <c r="F517" s="457"/>
      <c r="G517" s="457"/>
      <c r="H517" s="457"/>
      <c r="I517" s="457"/>
      <c r="J517" s="457"/>
      <c r="K517" s="457"/>
      <c r="L517" s="457"/>
    </row>
    <row r="518" spans="3:12" s="100" customFormat="1" x14ac:dyDescent="0.25">
      <c r="C518" s="457"/>
      <c r="E518" s="457"/>
      <c r="F518" s="457"/>
      <c r="G518" s="457"/>
      <c r="H518" s="457"/>
      <c r="I518" s="457"/>
      <c r="J518" s="457"/>
      <c r="K518" s="457"/>
      <c r="L518" s="457"/>
    </row>
    <row r="519" spans="3:12" s="100" customFormat="1" x14ac:dyDescent="0.25">
      <c r="C519" s="457"/>
      <c r="E519" s="457"/>
      <c r="F519" s="457"/>
      <c r="G519" s="457"/>
      <c r="H519" s="457"/>
      <c r="I519" s="457"/>
      <c r="J519" s="457"/>
      <c r="K519" s="457"/>
      <c r="L519" s="457"/>
    </row>
    <row r="520" spans="3:12" s="100" customFormat="1" x14ac:dyDescent="0.25">
      <c r="C520" s="457"/>
      <c r="E520" s="457"/>
      <c r="F520" s="457"/>
      <c r="G520" s="457"/>
      <c r="H520" s="457"/>
      <c r="I520" s="457"/>
      <c r="J520" s="457"/>
      <c r="K520" s="457"/>
      <c r="L520" s="457"/>
    </row>
    <row r="521" spans="3:12" s="100" customFormat="1" x14ac:dyDescent="0.25">
      <c r="C521" s="457"/>
      <c r="E521" s="457"/>
      <c r="F521" s="457"/>
      <c r="G521" s="457"/>
      <c r="H521" s="457"/>
      <c r="I521" s="457"/>
      <c r="J521" s="457"/>
      <c r="K521" s="457"/>
      <c r="L521" s="457"/>
    </row>
    <row r="522" spans="3:12" s="100" customFormat="1" x14ac:dyDescent="0.25">
      <c r="C522" s="457"/>
      <c r="E522" s="457"/>
      <c r="F522" s="457"/>
      <c r="G522" s="457"/>
      <c r="H522" s="457"/>
      <c r="I522" s="457"/>
      <c r="J522" s="457"/>
      <c r="K522" s="457"/>
      <c r="L522" s="457"/>
    </row>
    <row r="523" spans="3:12" s="100" customFormat="1" x14ac:dyDescent="0.25">
      <c r="C523" s="457"/>
      <c r="E523" s="457"/>
      <c r="F523" s="457"/>
      <c r="G523" s="457"/>
      <c r="H523" s="457"/>
      <c r="I523" s="457"/>
      <c r="J523" s="457"/>
      <c r="K523" s="457"/>
      <c r="L523" s="457"/>
    </row>
    <row r="524" spans="3:12" s="100" customFormat="1" x14ac:dyDescent="0.25">
      <c r="C524" s="457"/>
      <c r="E524" s="457"/>
      <c r="F524" s="457"/>
      <c r="G524" s="457"/>
      <c r="H524" s="457"/>
      <c r="I524" s="457"/>
      <c r="J524" s="457"/>
      <c r="K524" s="457"/>
      <c r="L524" s="457"/>
    </row>
    <row r="525" spans="3:12" s="100" customFormat="1" x14ac:dyDescent="0.25">
      <c r="C525" s="457"/>
      <c r="E525" s="457"/>
      <c r="F525" s="457"/>
      <c r="G525" s="457"/>
      <c r="H525" s="457"/>
      <c r="I525" s="457"/>
      <c r="J525" s="457"/>
      <c r="K525" s="457"/>
      <c r="L525" s="457"/>
    </row>
    <row r="526" spans="3:12" s="100" customFormat="1" x14ac:dyDescent="0.25">
      <c r="C526" s="457"/>
      <c r="E526" s="457"/>
      <c r="F526" s="457"/>
      <c r="G526" s="457"/>
      <c r="H526" s="457"/>
      <c r="I526" s="457"/>
      <c r="J526" s="457"/>
      <c r="K526" s="457"/>
      <c r="L526" s="457"/>
    </row>
    <row r="527" spans="3:12" s="100" customFormat="1" x14ac:dyDescent="0.25">
      <c r="C527" s="457"/>
      <c r="E527" s="457"/>
      <c r="F527" s="457"/>
      <c r="G527" s="457"/>
      <c r="H527" s="457"/>
      <c r="I527" s="457"/>
      <c r="J527" s="457"/>
      <c r="K527" s="457"/>
      <c r="L527" s="457"/>
    </row>
    <row r="528" spans="3:12" s="100" customFormat="1" x14ac:dyDescent="0.25">
      <c r="C528" s="457"/>
      <c r="E528" s="457"/>
      <c r="F528" s="457"/>
      <c r="G528" s="457"/>
      <c r="H528" s="457"/>
      <c r="I528" s="457"/>
      <c r="J528" s="457"/>
      <c r="K528" s="457"/>
      <c r="L528" s="457"/>
    </row>
    <row r="529" spans="3:12" s="100" customFormat="1" x14ac:dyDescent="0.25">
      <c r="C529" s="457"/>
      <c r="E529" s="457"/>
      <c r="F529" s="457"/>
      <c r="G529" s="457"/>
      <c r="H529" s="457"/>
      <c r="I529" s="457"/>
      <c r="J529" s="457"/>
      <c r="K529" s="457"/>
      <c r="L529" s="457"/>
    </row>
    <row r="530" spans="3:12" s="100" customFormat="1" x14ac:dyDescent="0.25">
      <c r="C530" s="457"/>
      <c r="E530" s="457"/>
      <c r="F530" s="457"/>
      <c r="G530" s="457"/>
      <c r="H530" s="457"/>
      <c r="I530" s="457"/>
      <c r="J530" s="457"/>
      <c r="K530" s="457"/>
      <c r="L530" s="457"/>
    </row>
    <row r="531" spans="3:12" s="100" customFormat="1" x14ac:dyDescent="0.25">
      <c r="C531" s="457"/>
      <c r="E531" s="457"/>
      <c r="F531" s="457"/>
      <c r="G531" s="457"/>
      <c r="H531" s="457"/>
      <c r="I531" s="457"/>
      <c r="J531" s="457"/>
      <c r="K531" s="457"/>
      <c r="L531" s="457"/>
    </row>
    <row r="532" spans="3:12" s="100" customFormat="1" x14ac:dyDescent="0.25">
      <c r="C532" s="457"/>
      <c r="E532" s="457"/>
      <c r="F532" s="457"/>
      <c r="G532" s="457"/>
      <c r="H532" s="457"/>
      <c r="I532" s="457"/>
      <c r="J532" s="457"/>
      <c r="K532" s="457"/>
      <c r="L532" s="457"/>
    </row>
    <row r="533" spans="3:12" s="100" customFormat="1" x14ac:dyDescent="0.25">
      <c r="C533" s="457"/>
      <c r="E533" s="457"/>
      <c r="F533" s="457"/>
      <c r="G533" s="457"/>
      <c r="H533" s="457"/>
      <c r="I533" s="457"/>
      <c r="J533" s="457"/>
      <c r="K533" s="457"/>
      <c r="L533" s="457"/>
    </row>
    <row r="534" spans="3:12" s="100" customFormat="1" x14ac:dyDescent="0.25">
      <c r="C534" s="457"/>
      <c r="E534" s="457"/>
      <c r="F534" s="457"/>
      <c r="G534" s="457"/>
      <c r="H534" s="457"/>
      <c r="I534" s="457"/>
      <c r="J534" s="457"/>
      <c r="K534" s="457"/>
      <c r="L534" s="457"/>
    </row>
    <row r="535" spans="3:12" s="100" customFormat="1" x14ac:dyDescent="0.25">
      <c r="C535" s="457"/>
      <c r="E535" s="457"/>
      <c r="F535" s="457"/>
      <c r="G535" s="457"/>
      <c r="H535" s="457"/>
      <c r="I535" s="457"/>
      <c r="J535" s="457"/>
      <c r="K535" s="457"/>
      <c r="L535" s="457"/>
    </row>
    <row r="536" spans="3:12" s="100" customFormat="1" x14ac:dyDescent="0.25">
      <c r="C536" s="457"/>
      <c r="E536" s="457"/>
      <c r="F536" s="457"/>
      <c r="G536" s="457"/>
      <c r="H536" s="457"/>
      <c r="I536" s="457"/>
      <c r="J536" s="457"/>
      <c r="K536" s="457"/>
      <c r="L536" s="457"/>
    </row>
    <row r="537" spans="3:12" s="100" customFormat="1" x14ac:dyDescent="0.25">
      <c r="C537" s="457"/>
      <c r="E537" s="457"/>
      <c r="F537" s="457"/>
      <c r="G537" s="457"/>
      <c r="H537" s="457"/>
      <c r="I537" s="457"/>
      <c r="J537" s="457"/>
      <c r="K537" s="457"/>
      <c r="L537" s="457"/>
    </row>
    <row r="538" spans="3:12" s="100" customFormat="1" x14ac:dyDescent="0.25">
      <c r="C538" s="457"/>
      <c r="E538" s="457"/>
      <c r="F538" s="457"/>
      <c r="G538" s="457"/>
      <c r="H538" s="457"/>
      <c r="I538" s="457"/>
      <c r="J538" s="457"/>
      <c r="K538" s="457"/>
      <c r="L538" s="457"/>
    </row>
    <row r="539" spans="3:12" s="100" customFormat="1" x14ac:dyDescent="0.25">
      <c r="C539" s="457"/>
      <c r="E539" s="457"/>
      <c r="F539" s="457"/>
      <c r="G539" s="457"/>
      <c r="H539" s="457"/>
      <c r="I539" s="457"/>
      <c r="J539" s="457"/>
      <c r="K539" s="457"/>
      <c r="L539" s="457"/>
    </row>
    <row r="540" spans="3:12" s="100" customFormat="1" x14ac:dyDescent="0.25">
      <c r="C540" s="457"/>
      <c r="E540" s="457"/>
      <c r="F540" s="457"/>
      <c r="G540" s="457"/>
      <c r="H540" s="457"/>
      <c r="I540" s="457"/>
      <c r="J540" s="457"/>
      <c r="K540" s="457"/>
      <c r="L540" s="457"/>
    </row>
    <row r="541" spans="3:12" s="100" customFormat="1" x14ac:dyDescent="0.25">
      <c r="C541" s="457"/>
      <c r="E541" s="457"/>
      <c r="F541" s="457"/>
      <c r="G541" s="457"/>
      <c r="H541" s="457"/>
      <c r="I541" s="457"/>
      <c r="J541" s="457"/>
      <c r="K541" s="457"/>
      <c r="L541" s="457"/>
    </row>
    <row r="542" spans="3:12" s="100" customFormat="1" x14ac:dyDescent="0.25">
      <c r="C542" s="457"/>
      <c r="E542" s="457"/>
      <c r="F542" s="457"/>
      <c r="G542" s="457"/>
      <c r="H542" s="457"/>
      <c r="I542" s="457"/>
      <c r="J542" s="457"/>
      <c r="K542" s="457"/>
      <c r="L542" s="457"/>
    </row>
    <row r="543" spans="3:12" s="100" customFormat="1" x14ac:dyDescent="0.25">
      <c r="C543" s="457"/>
      <c r="E543" s="457"/>
      <c r="F543" s="457"/>
      <c r="G543" s="457"/>
      <c r="H543" s="457"/>
      <c r="I543" s="457"/>
      <c r="J543" s="457"/>
      <c r="K543" s="457"/>
      <c r="L543" s="457"/>
    </row>
    <row r="544" spans="3:12" s="100" customFormat="1" x14ac:dyDescent="0.25">
      <c r="C544" s="457"/>
      <c r="E544" s="457"/>
      <c r="F544" s="457"/>
      <c r="G544" s="457"/>
      <c r="H544" s="457"/>
      <c r="I544" s="457"/>
      <c r="J544" s="457"/>
      <c r="K544" s="457"/>
      <c r="L544" s="457"/>
    </row>
    <row r="545" spans="3:12" s="100" customFormat="1" x14ac:dyDescent="0.25">
      <c r="C545" s="457"/>
      <c r="E545" s="457"/>
      <c r="F545" s="457"/>
      <c r="G545" s="457"/>
      <c r="H545" s="457"/>
      <c r="I545" s="457"/>
      <c r="J545" s="457"/>
      <c r="K545" s="457"/>
      <c r="L545" s="457"/>
    </row>
    <row r="546" spans="3:12" s="100" customFormat="1" x14ac:dyDescent="0.25">
      <c r="C546" s="457"/>
      <c r="E546" s="457"/>
      <c r="F546" s="457"/>
      <c r="G546" s="457"/>
      <c r="H546" s="457"/>
      <c r="I546" s="457"/>
      <c r="J546" s="457"/>
      <c r="K546" s="457"/>
      <c r="L546" s="457"/>
    </row>
    <row r="547" spans="3:12" s="100" customFormat="1" x14ac:dyDescent="0.25">
      <c r="C547" s="457"/>
      <c r="E547" s="457"/>
      <c r="F547" s="457"/>
      <c r="G547" s="457"/>
      <c r="H547" s="457"/>
      <c r="I547" s="457"/>
      <c r="J547" s="457"/>
      <c r="K547" s="457"/>
      <c r="L547" s="457"/>
    </row>
    <row r="548" spans="3:12" s="100" customFormat="1" x14ac:dyDescent="0.25">
      <c r="C548" s="457"/>
      <c r="E548" s="457"/>
      <c r="F548" s="457"/>
      <c r="G548" s="457"/>
      <c r="H548" s="457"/>
      <c r="I548" s="457"/>
      <c r="J548" s="457"/>
      <c r="K548" s="457"/>
      <c r="L548" s="457"/>
    </row>
    <row r="549" spans="3:12" s="100" customFormat="1" x14ac:dyDescent="0.25">
      <c r="C549" s="457"/>
      <c r="E549" s="457"/>
      <c r="F549" s="457"/>
      <c r="G549" s="457"/>
      <c r="H549" s="457"/>
      <c r="I549" s="457"/>
      <c r="J549" s="457"/>
      <c r="K549" s="457"/>
      <c r="L549" s="457"/>
    </row>
    <row r="550" spans="3:12" s="100" customFormat="1" x14ac:dyDescent="0.25">
      <c r="C550" s="457"/>
      <c r="E550" s="457"/>
      <c r="F550" s="457"/>
      <c r="G550" s="457"/>
      <c r="H550" s="457"/>
      <c r="I550" s="457"/>
      <c r="J550" s="457"/>
      <c r="K550" s="457"/>
      <c r="L550" s="457"/>
    </row>
    <row r="551" spans="3:12" s="100" customFormat="1" x14ac:dyDescent="0.25">
      <c r="C551" s="457"/>
      <c r="E551" s="457"/>
      <c r="F551" s="457"/>
      <c r="G551" s="457"/>
      <c r="H551" s="457"/>
      <c r="I551" s="457"/>
      <c r="J551" s="457"/>
      <c r="K551" s="457"/>
      <c r="L551" s="457"/>
    </row>
    <row r="552" spans="3:12" s="100" customFormat="1" x14ac:dyDescent="0.25">
      <c r="C552" s="457"/>
      <c r="E552" s="457"/>
      <c r="F552" s="457"/>
      <c r="G552" s="457"/>
      <c r="H552" s="457"/>
      <c r="I552" s="457"/>
      <c r="J552" s="457"/>
      <c r="K552" s="457"/>
      <c r="L552" s="457"/>
    </row>
    <row r="553" spans="3:12" s="100" customFormat="1" x14ac:dyDescent="0.25">
      <c r="C553" s="457"/>
      <c r="E553" s="457"/>
      <c r="F553" s="457"/>
      <c r="G553" s="457"/>
      <c r="H553" s="457"/>
      <c r="I553" s="457"/>
      <c r="J553" s="457"/>
      <c r="K553" s="457"/>
      <c r="L553" s="457"/>
    </row>
    <row r="554" spans="3:12" s="100" customFormat="1" x14ac:dyDescent="0.25">
      <c r="C554" s="457"/>
      <c r="E554" s="457"/>
      <c r="F554" s="457"/>
      <c r="G554" s="457"/>
      <c r="H554" s="457"/>
      <c r="I554" s="457"/>
      <c r="J554" s="457"/>
      <c r="K554" s="457"/>
      <c r="L554" s="457"/>
    </row>
    <row r="555" spans="3:12" s="100" customFormat="1" x14ac:dyDescent="0.25">
      <c r="C555" s="457"/>
      <c r="E555" s="457"/>
      <c r="F555" s="457"/>
      <c r="G555" s="457"/>
      <c r="H555" s="457"/>
      <c r="I555" s="457"/>
      <c r="J555" s="457"/>
      <c r="K555" s="457"/>
      <c r="L555" s="457"/>
    </row>
    <row r="556" spans="3:12" s="100" customFormat="1" x14ac:dyDescent="0.25">
      <c r="C556" s="457"/>
      <c r="E556" s="457"/>
      <c r="F556" s="457"/>
      <c r="G556" s="457"/>
      <c r="H556" s="457"/>
      <c r="I556" s="457"/>
      <c r="J556" s="457"/>
      <c r="K556" s="457"/>
      <c r="L556" s="457"/>
    </row>
    <row r="557" spans="3:12" s="100" customFormat="1" x14ac:dyDescent="0.25">
      <c r="C557" s="457"/>
      <c r="E557" s="457"/>
      <c r="F557" s="457"/>
      <c r="G557" s="457"/>
      <c r="H557" s="457"/>
      <c r="I557" s="457"/>
      <c r="J557" s="457"/>
      <c r="K557" s="457"/>
      <c r="L557" s="457"/>
    </row>
    <row r="558" spans="3:12" s="100" customFormat="1" x14ac:dyDescent="0.25">
      <c r="C558" s="457"/>
      <c r="E558" s="457"/>
      <c r="F558" s="457"/>
      <c r="G558" s="457"/>
      <c r="H558" s="457"/>
      <c r="I558" s="457"/>
      <c r="J558" s="457"/>
      <c r="K558" s="457"/>
      <c r="L558" s="457"/>
    </row>
    <row r="559" spans="3:12" s="100" customFormat="1" x14ac:dyDescent="0.25">
      <c r="C559" s="457"/>
      <c r="E559" s="457"/>
      <c r="F559" s="457"/>
      <c r="G559" s="457"/>
      <c r="H559" s="457"/>
      <c r="I559" s="457"/>
      <c r="J559" s="457"/>
      <c r="K559" s="457"/>
      <c r="L559" s="457"/>
    </row>
    <row r="560" spans="3:12" s="100" customFormat="1" x14ac:dyDescent="0.25">
      <c r="C560" s="457"/>
      <c r="E560" s="457"/>
      <c r="F560" s="457"/>
      <c r="G560" s="457"/>
      <c r="H560" s="457"/>
      <c r="I560" s="457"/>
      <c r="J560" s="457"/>
      <c r="K560" s="457"/>
      <c r="L560" s="457"/>
    </row>
    <row r="561" spans="3:12" s="100" customFormat="1" x14ac:dyDescent="0.25">
      <c r="C561" s="457"/>
      <c r="E561" s="457"/>
      <c r="F561" s="457"/>
      <c r="G561" s="457"/>
      <c r="H561" s="457"/>
      <c r="I561" s="457"/>
      <c r="J561" s="457"/>
      <c r="K561" s="457"/>
      <c r="L561" s="457"/>
    </row>
    <row r="562" spans="3:12" s="100" customFormat="1" x14ac:dyDescent="0.25">
      <c r="C562" s="457"/>
      <c r="E562" s="457"/>
      <c r="F562" s="457"/>
      <c r="G562" s="457"/>
      <c r="H562" s="457"/>
      <c r="I562" s="457"/>
      <c r="J562" s="457"/>
      <c r="K562" s="457"/>
      <c r="L562" s="457"/>
    </row>
    <row r="563" spans="3:12" s="100" customFormat="1" x14ac:dyDescent="0.25">
      <c r="C563" s="457"/>
      <c r="E563" s="457"/>
      <c r="F563" s="457"/>
      <c r="G563" s="457"/>
      <c r="H563" s="457"/>
      <c r="I563" s="457"/>
      <c r="J563" s="457"/>
      <c r="K563" s="457"/>
      <c r="L563" s="457"/>
    </row>
    <row r="564" spans="3:12" s="100" customFormat="1" x14ac:dyDescent="0.25">
      <c r="C564" s="457"/>
      <c r="E564" s="457"/>
      <c r="F564" s="457"/>
      <c r="G564" s="457"/>
      <c r="H564" s="457"/>
      <c r="I564" s="457"/>
      <c r="J564" s="457"/>
      <c r="K564" s="457"/>
      <c r="L564" s="457"/>
    </row>
    <row r="565" spans="3:12" s="100" customFormat="1" x14ac:dyDescent="0.25">
      <c r="C565" s="457"/>
      <c r="E565" s="457"/>
      <c r="F565" s="457"/>
      <c r="G565" s="457"/>
      <c r="H565" s="457"/>
      <c r="I565" s="457"/>
      <c r="J565" s="457"/>
      <c r="K565" s="457"/>
      <c r="L565" s="457"/>
    </row>
    <row r="566" spans="3:12" s="100" customFormat="1" x14ac:dyDescent="0.25">
      <c r="C566" s="457"/>
      <c r="E566" s="457"/>
      <c r="F566" s="457"/>
      <c r="G566" s="457"/>
      <c r="H566" s="457"/>
      <c r="I566" s="457"/>
      <c r="J566" s="457"/>
      <c r="K566" s="457"/>
      <c r="L566" s="457"/>
    </row>
    <row r="567" spans="3:12" s="100" customFormat="1" x14ac:dyDescent="0.25">
      <c r="C567" s="457"/>
      <c r="E567" s="457"/>
      <c r="F567" s="457"/>
      <c r="G567" s="457"/>
      <c r="H567" s="457"/>
      <c r="I567" s="457"/>
      <c r="J567" s="457"/>
      <c r="K567" s="457"/>
      <c r="L567" s="457"/>
    </row>
    <row r="568" spans="3:12" s="100" customFormat="1" x14ac:dyDescent="0.25">
      <c r="C568" s="457"/>
      <c r="E568" s="457"/>
      <c r="F568" s="457"/>
      <c r="G568" s="457"/>
      <c r="H568" s="457"/>
      <c r="I568" s="457"/>
      <c r="J568" s="457"/>
      <c r="K568" s="457"/>
      <c r="L568" s="457"/>
    </row>
    <row r="569" spans="3:12" s="100" customFormat="1" x14ac:dyDescent="0.25">
      <c r="C569" s="457"/>
      <c r="E569" s="457"/>
      <c r="F569" s="457"/>
      <c r="G569" s="457"/>
      <c r="H569" s="457"/>
      <c r="I569" s="457"/>
      <c r="J569" s="457"/>
      <c r="K569" s="457"/>
      <c r="L569" s="457"/>
    </row>
    <row r="570" spans="3:12" s="100" customFormat="1" x14ac:dyDescent="0.25">
      <c r="C570" s="457"/>
      <c r="E570" s="457"/>
      <c r="F570" s="457"/>
      <c r="G570" s="457"/>
      <c r="H570" s="457"/>
      <c r="I570" s="457"/>
      <c r="J570" s="457"/>
      <c r="K570" s="457"/>
      <c r="L570" s="457"/>
    </row>
    <row r="571" spans="3:12" s="100" customFormat="1" x14ac:dyDescent="0.25">
      <c r="C571" s="457"/>
      <c r="E571" s="457"/>
      <c r="F571" s="457"/>
      <c r="G571" s="457"/>
      <c r="H571" s="457"/>
      <c r="I571" s="457"/>
      <c r="J571" s="457"/>
      <c r="K571" s="457"/>
      <c r="L571" s="457"/>
    </row>
    <row r="572" spans="3:12" s="100" customFormat="1" x14ac:dyDescent="0.25">
      <c r="C572" s="457"/>
      <c r="E572" s="457"/>
      <c r="F572" s="457"/>
      <c r="G572" s="457"/>
      <c r="H572" s="457"/>
      <c r="I572" s="457"/>
      <c r="J572" s="457"/>
      <c r="K572" s="457"/>
      <c r="L572" s="457"/>
    </row>
    <row r="573" spans="3:12" s="100" customFormat="1" x14ac:dyDescent="0.25">
      <c r="C573" s="457"/>
      <c r="E573" s="457"/>
      <c r="F573" s="457"/>
      <c r="G573" s="457"/>
      <c r="H573" s="457"/>
      <c r="I573" s="457"/>
      <c r="J573" s="457"/>
      <c r="K573" s="457"/>
      <c r="L573" s="457"/>
    </row>
    <row r="574" spans="3:12" s="100" customFormat="1" x14ac:dyDescent="0.25">
      <c r="C574" s="457"/>
      <c r="E574" s="457"/>
      <c r="F574" s="457"/>
      <c r="G574" s="457"/>
      <c r="H574" s="457"/>
      <c r="I574" s="457"/>
      <c r="J574" s="457"/>
      <c r="K574" s="457"/>
      <c r="L574" s="457"/>
    </row>
    <row r="575" spans="3:12" s="100" customFormat="1" x14ac:dyDescent="0.25">
      <c r="C575" s="457"/>
      <c r="E575" s="457"/>
      <c r="F575" s="457"/>
      <c r="G575" s="457"/>
      <c r="H575" s="457"/>
      <c r="I575" s="457"/>
      <c r="J575" s="457"/>
      <c r="K575" s="457"/>
      <c r="L575" s="457"/>
    </row>
    <row r="576" spans="3:12" s="100" customFormat="1" x14ac:dyDescent="0.25">
      <c r="C576" s="457"/>
      <c r="E576" s="457"/>
      <c r="F576" s="457"/>
      <c r="G576" s="457"/>
      <c r="H576" s="457"/>
      <c r="I576" s="457"/>
      <c r="J576" s="457"/>
      <c r="K576" s="457"/>
      <c r="L576" s="457"/>
    </row>
    <row r="577" spans="3:12" s="100" customFormat="1" x14ac:dyDescent="0.25">
      <c r="C577" s="457"/>
      <c r="E577" s="457"/>
      <c r="F577" s="457"/>
      <c r="G577" s="457"/>
      <c r="H577" s="457"/>
      <c r="I577" s="457"/>
      <c r="J577" s="457"/>
      <c r="K577" s="457"/>
      <c r="L577" s="457"/>
    </row>
    <row r="578" spans="3:12" s="100" customFormat="1" x14ac:dyDescent="0.25">
      <c r="C578" s="457"/>
      <c r="E578" s="457"/>
      <c r="F578" s="457"/>
      <c r="G578" s="457"/>
      <c r="H578" s="457"/>
      <c r="I578" s="457"/>
      <c r="J578" s="457"/>
      <c r="K578" s="457"/>
      <c r="L578" s="457"/>
    </row>
    <row r="579" spans="3:12" s="100" customFormat="1" x14ac:dyDescent="0.25">
      <c r="C579" s="457"/>
      <c r="E579" s="457"/>
      <c r="F579" s="457"/>
      <c r="G579" s="457"/>
      <c r="H579" s="457"/>
      <c r="I579" s="457"/>
      <c r="J579" s="457"/>
      <c r="K579" s="457"/>
      <c r="L579" s="457"/>
    </row>
    <row r="580" spans="3:12" s="100" customFormat="1" x14ac:dyDescent="0.25">
      <c r="C580" s="457"/>
      <c r="E580" s="457"/>
      <c r="F580" s="457"/>
      <c r="G580" s="457"/>
      <c r="H580" s="457"/>
      <c r="I580" s="457"/>
      <c r="J580" s="457"/>
      <c r="K580" s="457"/>
      <c r="L580" s="457"/>
    </row>
    <row r="581" spans="3:12" s="100" customFormat="1" x14ac:dyDescent="0.25">
      <c r="C581" s="457"/>
      <c r="E581" s="457"/>
      <c r="F581" s="457"/>
      <c r="G581" s="457"/>
      <c r="H581" s="457"/>
      <c r="I581" s="457"/>
      <c r="J581" s="457"/>
      <c r="K581" s="457"/>
      <c r="L581" s="457"/>
    </row>
    <row r="582" spans="3:12" s="100" customFormat="1" x14ac:dyDescent="0.25">
      <c r="C582" s="457"/>
      <c r="E582" s="457"/>
      <c r="F582" s="457"/>
      <c r="G582" s="457"/>
      <c r="H582" s="457"/>
      <c r="I582" s="457"/>
      <c r="J582" s="457"/>
      <c r="K582" s="457"/>
      <c r="L582" s="457"/>
    </row>
    <row r="583" spans="3:12" s="100" customFormat="1" x14ac:dyDescent="0.25">
      <c r="C583" s="457"/>
      <c r="E583" s="457"/>
      <c r="F583" s="457"/>
      <c r="G583" s="457"/>
      <c r="H583" s="457"/>
      <c r="I583" s="457"/>
      <c r="J583" s="457"/>
      <c r="K583" s="457"/>
      <c r="L583" s="457"/>
    </row>
    <row r="584" spans="3:12" s="100" customFormat="1" x14ac:dyDescent="0.25">
      <c r="C584" s="457"/>
      <c r="E584" s="457"/>
      <c r="F584" s="457"/>
      <c r="G584" s="457"/>
      <c r="H584" s="457"/>
      <c r="I584" s="457"/>
      <c r="J584" s="457"/>
      <c r="K584" s="457"/>
      <c r="L584" s="457"/>
    </row>
    <row r="585" spans="3:12" s="100" customFormat="1" x14ac:dyDescent="0.25">
      <c r="C585" s="457"/>
      <c r="E585" s="457"/>
      <c r="F585" s="457"/>
      <c r="G585" s="457"/>
      <c r="H585" s="457"/>
      <c r="I585" s="457"/>
      <c r="J585" s="457"/>
      <c r="K585" s="457"/>
      <c r="L585" s="457"/>
    </row>
    <row r="586" spans="3:12" s="100" customFormat="1" x14ac:dyDescent="0.25">
      <c r="C586" s="457"/>
      <c r="E586" s="457"/>
      <c r="F586" s="457"/>
      <c r="G586" s="457"/>
      <c r="H586" s="457"/>
      <c r="I586" s="457"/>
      <c r="J586" s="457"/>
      <c r="K586" s="457"/>
      <c r="L586" s="457"/>
    </row>
    <row r="587" spans="3:12" s="100" customFormat="1" x14ac:dyDescent="0.25">
      <c r="C587" s="457"/>
      <c r="E587" s="457"/>
      <c r="F587" s="457"/>
      <c r="G587" s="457"/>
      <c r="H587" s="457"/>
      <c r="I587" s="457"/>
      <c r="J587" s="457"/>
      <c r="K587" s="457"/>
      <c r="L587" s="457"/>
    </row>
    <row r="588" spans="3:12" s="100" customFormat="1" x14ac:dyDescent="0.25">
      <c r="C588" s="457"/>
      <c r="E588" s="457"/>
      <c r="F588" s="457"/>
      <c r="G588" s="457"/>
      <c r="H588" s="457"/>
      <c r="I588" s="457"/>
      <c r="J588" s="457"/>
      <c r="K588" s="457"/>
      <c r="L588" s="457"/>
    </row>
    <row r="589" spans="3:12" s="100" customFormat="1" x14ac:dyDescent="0.25">
      <c r="C589" s="457"/>
      <c r="E589" s="457"/>
      <c r="F589" s="457"/>
      <c r="G589" s="457"/>
      <c r="H589" s="457"/>
      <c r="I589" s="457"/>
      <c r="J589" s="457"/>
      <c r="K589" s="457"/>
      <c r="L589" s="457"/>
    </row>
    <row r="590" spans="3:12" s="100" customFormat="1" x14ac:dyDescent="0.25">
      <c r="C590" s="457"/>
      <c r="E590" s="457"/>
      <c r="F590" s="457"/>
      <c r="G590" s="457"/>
      <c r="H590" s="457"/>
      <c r="I590" s="457"/>
      <c r="J590" s="457"/>
      <c r="K590" s="457"/>
      <c r="L590" s="457"/>
    </row>
    <row r="591" spans="3:12" s="100" customFormat="1" x14ac:dyDescent="0.25">
      <c r="C591" s="457"/>
      <c r="E591" s="457"/>
      <c r="F591" s="457"/>
      <c r="G591" s="457"/>
      <c r="H591" s="457"/>
      <c r="I591" s="457"/>
      <c r="J591" s="457"/>
      <c r="K591" s="457"/>
      <c r="L591" s="457"/>
    </row>
    <row r="592" spans="3:12" s="100" customFormat="1" x14ac:dyDescent="0.25">
      <c r="C592" s="457"/>
      <c r="E592" s="457"/>
      <c r="F592" s="457"/>
      <c r="G592" s="457"/>
      <c r="H592" s="457"/>
      <c r="I592" s="457"/>
      <c r="J592" s="457"/>
      <c r="K592" s="457"/>
      <c r="L592" s="457"/>
    </row>
    <row r="593" spans="3:12" s="100" customFormat="1" x14ac:dyDescent="0.25">
      <c r="C593" s="457"/>
      <c r="E593" s="457"/>
      <c r="F593" s="457"/>
      <c r="G593" s="457"/>
      <c r="H593" s="457"/>
      <c r="I593" s="457"/>
      <c r="J593" s="457"/>
      <c r="K593" s="457"/>
      <c r="L593" s="457"/>
    </row>
    <row r="594" spans="3:12" s="100" customFormat="1" x14ac:dyDescent="0.25">
      <c r="C594" s="457"/>
      <c r="E594" s="457"/>
      <c r="F594" s="457"/>
      <c r="G594" s="457"/>
      <c r="H594" s="457"/>
      <c r="I594" s="457"/>
      <c r="J594" s="457"/>
      <c r="K594" s="457"/>
      <c r="L594" s="457"/>
    </row>
    <row r="595" spans="3:12" s="100" customFormat="1" x14ac:dyDescent="0.25">
      <c r="C595" s="457"/>
      <c r="E595" s="457"/>
      <c r="F595" s="457"/>
      <c r="G595" s="457"/>
      <c r="H595" s="457"/>
      <c r="I595" s="457"/>
      <c r="J595" s="457"/>
      <c r="K595" s="457"/>
      <c r="L595" s="457"/>
    </row>
    <row r="596" spans="3:12" s="100" customFormat="1" x14ac:dyDescent="0.25">
      <c r="C596" s="457"/>
      <c r="E596" s="457"/>
      <c r="F596" s="457"/>
      <c r="G596" s="457"/>
      <c r="H596" s="457"/>
      <c r="I596" s="457"/>
      <c r="J596" s="457"/>
      <c r="K596" s="457"/>
      <c r="L596" s="457"/>
    </row>
    <row r="597" spans="3:12" s="100" customFormat="1" x14ac:dyDescent="0.25">
      <c r="C597" s="457"/>
      <c r="E597" s="457"/>
      <c r="F597" s="457"/>
      <c r="G597" s="457"/>
      <c r="H597" s="457"/>
      <c r="I597" s="457"/>
      <c r="J597" s="457"/>
      <c r="K597" s="457"/>
      <c r="L597" s="457"/>
    </row>
    <row r="598" spans="3:12" s="100" customFormat="1" x14ac:dyDescent="0.25">
      <c r="C598" s="457"/>
      <c r="E598" s="457"/>
      <c r="F598" s="457"/>
      <c r="G598" s="457"/>
      <c r="H598" s="457"/>
      <c r="I598" s="457"/>
      <c r="J598" s="457"/>
      <c r="K598" s="457"/>
      <c r="L598" s="457"/>
    </row>
    <row r="599" spans="3:12" s="100" customFormat="1" x14ac:dyDescent="0.25">
      <c r="C599" s="457"/>
      <c r="E599" s="457"/>
      <c r="F599" s="457"/>
      <c r="G599" s="457"/>
      <c r="H599" s="457"/>
      <c r="I599" s="457"/>
      <c r="J599" s="457"/>
      <c r="K599" s="457"/>
      <c r="L599" s="457"/>
    </row>
    <row r="600" spans="3:12" s="100" customFormat="1" x14ac:dyDescent="0.25">
      <c r="C600" s="457"/>
      <c r="E600" s="457"/>
      <c r="F600" s="457"/>
      <c r="G600" s="457"/>
      <c r="H600" s="457"/>
      <c r="I600" s="457"/>
      <c r="J600" s="457"/>
      <c r="K600" s="457"/>
      <c r="L600" s="457"/>
    </row>
    <row r="601" spans="3:12" s="100" customFormat="1" x14ac:dyDescent="0.25">
      <c r="C601" s="457"/>
      <c r="E601" s="457"/>
      <c r="F601" s="457"/>
      <c r="G601" s="457"/>
      <c r="H601" s="457"/>
      <c r="I601" s="457"/>
      <c r="J601" s="457"/>
      <c r="K601" s="457"/>
      <c r="L601" s="457"/>
    </row>
    <row r="602" spans="3:12" s="100" customFormat="1" x14ac:dyDescent="0.25">
      <c r="C602" s="457"/>
      <c r="E602" s="457"/>
      <c r="F602" s="457"/>
      <c r="G602" s="457"/>
      <c r="H602" s="457"/>
      <c r="I602" s="457"/>
      <c r="J602" s="457"/>
      <c r="K602" s="457"/>
      <c r="L602" s="457"/>
    </row>
    <row r="603" spans="3:12" s="100" customFormat="1" x14ac:dyDescent="0.25">
      <c r="C603" s="457"/>
      <c r="E603" s="457"/>
      <c r="F603" s="457"/>
      <c r="G603" s="457"/>
      <c r="H603" s="457"/>
      <c r="I603" s="457"/>
      <c r="J603" s="457"/>
      <c r="K603" s="457"/>
      <c r="L603" s="457"/>
    </row>
    <row r="604" spans="3:12" s="100" customFormat="1" x14ac:dyDescent="0.25">
      <c r="C604" s="457"/>
      <c r="E604" s="457"/>
      <c r="F604" s="457"/>
      <c r="G604" s="457"/>
      <c r="H604" s="457"/>
      <c r="I604" s="457"/>
      <c r="J604" s="457"/>
      <c r="K604" s="457"/>
      <c r="L604" s="457"/>
    </row>
    <row r="605" spans="3:12" s="100" customFormat="1" x14ac:dyDescent="0.25">
      <c r="C605" s="457"/>
      <c r="E605" s="457"/>
      <c r="F605" s="457"/>
      <c r="G605" s="457"/>
      <c r="H605" s="457"/>
      <c r="I605" s="457"/>
      <c r="J605" s="457"/>
      <c r="K605" s="457"/>
      <c r="L605" s="457"/>
    </row>
    <row r="606" spans="3:12" s="100" customFormat="1" x14ac:dyDescent="0.25">
      <c r="C606" s="457"/>
      <c r="E606" s="457"/>
      <c r="F606" s="457"/>
      <c r="G606" s="457"/>
      <c r="H606" s="457"/>
      <c r="I606" s="457"/>
      <c r="J606" s="457"/>
      <c r="K606" s="457"/>
      <c r="L606" s="457"/>
    </row>
    <row r="607" spans="3:12" s="100" customFormat="1" x14ac:dyDescent="0.25">
      <c r="C607" s="457"/>
      <c r="E607" s="457"/>
      <c r="F607" s="457"/>
      <c r="G607" s="457"/>
      <c r="H607" s="457"/>
      <c r="I607" s="457"/>
      <c r="J607" s="457"/>
      <c r="K607" s="457"/>
      <c r="L607" s="457"/>
    </row>
    <row r="608" spans="3:12" s="100" customFormat="1" x14ac:dyDescent="0.25">
      <c r="C608" s="457"/>
      <c r="E608" s="457"/>
      <c r="F608" s="457"/>
      <c r="G608" s="457"/>
      <c r="H608" s="457"/>
      <c r="I608" s="457"/>
      <c r="J608" s="457"/>
      <c r="K608" s="457"/>
      <c r="L608" s="457"/>
    </row>
    <row r="609" spans="3:12" s="100" customFormat="1" x14ac:dyDescent="0.25">
      <c r="C609" s="457"/>
      <c r="E609" s="457"/>
      <c r="F609" s="457"/>
      <c r="G609" s="457"/>
      <c r="H609" s="457"/>
      <c r="I609" s="457"/>
      <c r="J609" s="457"/>
      <c r="K609" s="457"/>
      <c r="L609" s="457"/>
    </row>
    <row r="610" spans="3:12" s="100" customFormat="1" x14ac:dyDescent="0.25">
      <c r="C610" s="457"/>
      <c r="E610" s="457"/>
      <c r="F610" s="457"/>
      <c r="G610" s="457"/>
      <c r="H610" s="457"/>
      <c r="I610" s="457"/>
      <c r="J610" s="457"/>
      <c r="K610" s="457"/>
      <c r="L610" s="457"/>
    </row>
    <row r="611" spans="3:12" s="100" customFormat="1" x14ac:dyDescent="0.25">
      <c r="C611" s="457"/>
      <c r="E611" s="457"/>
      <c r="F611" s="457"/>
      <c r="G611" s="457"/>
      <c r="H611" s="457"/>
      <c r="I611" s="457"/>
      <c r="J611" s="457"/>
      <c r="K611" s="457"/>
      <c r="L611" s="457"/>
    </row>
    <row r="612" spans="3:12" s="100" customFormat="1" x14ac:dyDescent="0.25">
      <c r="C612" s="457"/>
      <c r="E612" s="457"/>
      <c r="F612" s="457"/>
      <c r="G612" s="457"/>
      <c r="H612" s="457"/>
      <c r="I612" s="457"/>
      <c r="J612" s="457"/>
      <c r="K612" s="457"/>
      <c r="L612" s="457"/>
    </row>
    <row r="613" spans="3:12" s="100" customFormat="1" x14ac:dyDescent="0.25">
      <c r="C613" s="457"/>
      <c r="E613" s="457"/>
      <c r="F613" s="457"/>
      <c r="G613" s="457"/>
      <c r="H613" s="457"/>
      <c r="I613" s="457"/>
      <c r="J613" s="457"/>
      <c r="K613" s="457"/>
      <c r="L613" s="457"/>
    </row>
    <row r="614" spans="3:12" s="100" customFormat="1" x14ac:dyDescent="0.25">
      <c r="C614" s="457"/>
      <c r="E614" s="457"/>
      <c r="F614" s="457"/>
      <c r="G614" s="457"/>
      <c r="H614" s="457"/>
      <c r="I614" s="457"/>
      <c r="J614" s="457"/>
      <c r="K614" s="457"/>
      <c r="L614" s="457"/>
    </row>
    <row r="615" spans="3:12" s="100" customFormat="1" x14ac:dyDescent="0.25">
      <c r="C615" s="457"/>
      <c r="E615" s="457"/>
      <c r="F615" s="457"/>
      <c r="G615" s="457"/>
      <c r="H615" s="457"/>
      <c r="I615" s="457"/>
      <c r="J615" s="457"/>
      <c r="K615" s="457"/>
      <c r="L615" s="457"/>
    </row>
    <row r="616" spans="3:12" s="100" customFormat="1" x14ac:dyDescent="0.25">
      <c r="C616" s="457"/>
      <c r="E616" s="457"/>
      <c r="F616" s="457"/>
      <c r="G616" s="457"/>
      <c r="H616" s="457"/>
      <c r="I616" s="457"/>
      <c r="J616" s="457"/>
      <c r="K616" s="457"/>
      <c r="L616" s="457"/>
    </row>
    <row r="617" spans="3:12" s="100" customFormat="1" x14ac:dyDescent="0.25">
      <c r="C617" s="457"/>
      <c r="E617" s="457"/>
      <c r="F617" s="457"/>
      <c r="G617" s="457"/>
      <c r="H617" s="457"/>
      <c r="I617" s="457"/>
      <c r="J617" s="457"/>
      <c r="K617" s="457"/>
      <c r="L617" s="457"/>
    </row>
    <row r="618" spans="3:12" s="100" customFormat="1" x14ac:dyDescent="0.25">
      <c r="C618" s="457"/>
      <c r="E618" s="457"/>
      <c r="F618" s="457"/>
      <c r="G618" s="457"/>
      <c r="H618" s="457"/>
      <c r="I618" s="457"/>
      <c r="J618" s="457"/>
      <c r="K618" s="457"/>
      <c r="L618" s="457"/>
    </row>
    <row r="619" spans="3:12" s="100" customFormat="1" x14ac:dyDescent="0.25">
      <c r="C619" s="457"/>
      <c r="E619" s="457"/>
      <c r="F619" s="457"/>
      <c r="G619" s="457"/>
      <c r="H619" s="457"/>
      <c r="I619" s="457"/>
      <c r="J619" s="457"/>
      <c r="K619" s="457"/>
      <c r="L619" s="457"/>
    </row>
    <row r="620" spans="3:12" s="100" customFormat="1" x14ac:dyDescent="0.25">
      <c r="C620" s="457"/>
      <c r="E620" s="457"/>
      <c r="F620" s="457"/>
      <c r="G620" s="457"/>
      <c r="H620" s="457"/>
      <c r="I620" s="457"/>
      <c r="J620" s="457"/>
      <c r="K620" s="457"/>
      <c r="L620" s="457"/>
    </row>
    <row r="621" spans="3:12" s="100" customFormat="1" x14ac:dyDescent="0.25">
      <c r="C621" s="457"/>
      <c r="E621" s="457"/>
      <c r="F621" s="457"/>
      <c r="G621" s="457"/>
      <c r="H621" s="457"/>
      <c r="I621" s="457"/>
      <c r="J621" s="457"/>
      <c r="K621" s="457"/>
      <c r="L621" s="457"/>
    </row>
    <row r="622" spans="3:12" s="100" customFormat="1" x14ac:dyDescent="0.25">
      <c r="C622" s="457"/>
      <c r="E622" s="457"/>
      <c r="F622" s="457"/>
      <c r="G622" s="457"/>
      <c r="H622" s="457"/>
      <c r="I622" s="457"/>
      <c r="J622" s="457"/>
      <c r="K622" s="457"/>
      <c r="L622" s="457"/>
    </row>
    <row r="623" spans="3:12" s="100" customFormat="1" x14ac:dyDescent="0.25">
      <c r="C623" s="457"/>
      <c r="E623" s="457"/>
      <c r="F623" s="457"/>
      <c r="G623" s="457"/>
      <c r="H623" s="457"/>
      <c r="I623" s="457"/>
      <c r="J623" s="457"/>
      <c r="K623" s="457"/>
      <c r="L623" s="457"/>
    </row>
    <row r="624" spans="3:12" s="100" customFormat="1" x14ac:dyDescent="0.25">
      <c r="C624" s="457"/>
      <c r="E624" s="457"/>
      <c r="F624" s="457"/>
      <c r="G624" s="457"/>
      <c r="H624" s="457"/>
      <c r="I624" s="457"/>
      <c r="J624" s="457"/>
      <c r="K624" s="457"/>
      <c r="L624" s="457"/>
    </row>
    <row r="625" spans="3:12" s="100" customFormat="1" x14ac:dyDescent="0.25">
      <c r="C625" s="457"/>
      <c r="E625" s="457"/>
      <c r="F625" s="457"/>
      <c r="G625" s="457"/>
      <c r="H625" s="457"/>
      <c r="I625" s="457"/>
      <c r="J625" s="457"/>
      <c r="K625" s="457"/>
      <c r="L625" s="457"/>
    </row>
    <row r="626" spans="3:12" s="100" customFormat="1" x14ac:dyDescent="0.25">
      <c r="C626" s="457"/>
      <c r="E626" s="457"/>
      <c r="F626" s="457"/>
      <c r="G626" s="457"/>
      <c r="H626" s="457"/>
      <c r="I626" s="457"/>
      <c r="J626" s="457"/>
      <c r="K626" s="457"/>
      <c r="L626" s="457"/>
    </row>
    <row r="627" spans="3:12" s="100" customFormat="1" x14ac:dyDescent="0.25">
      <c r="C627" s="457"/>
      <c r="E627" s="457"/>
      <c r="F627" s="457"/>
      <c r="G627" s="457"/>
      <c r="H627" s="457"/>
      <c r="I627" s="457"/>
      <c r="J627" s="457"/>
      <c r="K627" s="457"/>
      <c r="L627" s="457"/>
    </row>
    <row r="628" spans="3:12" s="100" customFormat="1" x14ac:dyDescent="0.25">
      <c r="C628" s="457"/>
      <c r="E628" s="457"/>
      <c r="F628" s="457"/>
      <c r="G628" s="457"/>
      <c r="H628" s="457"/>
      <c r="I628" s="457"/>
      <c r="J628" s="457"/>
      <c r="K628" s="457"/>
      <c r="L628" s="457"/>
    </row>
    <row r="629" spans="3:12" s="100" customFormat="1" x14ac:dyDescent="0.25">
      <c r="C629" s="457"/>
      <c r="E629" s="457"/>
      <c r="F629" s="457"/>
      <c r="G629" s="457"/>
      <c r="H629" s="457"/>
      <c r="I629" s="457"/>
      <c r="J629" s="457"/>
      <c r="K629" s="457"/>
      <c r="L629" s="457"/>
    </row>
    <row r="630" spans="3:12" s="100" customFormat="1" x14ac:dyDescent="0.25">
      <c r="C630" s="457"/>
      <c r="E630" s="457"/>
      <c r="F630" s="457"/>
      <c r="G630" s="457"/>
      <c r="H630" s="457"/>
      <c r="I630" s="457"/>
      <c r="J630" s="457"/>
      <c r="K630" s="457"/>
      <c r="L630" s="457"/>
    </row>
    <row r="631" spans="3:12" s="100" customFormat="1" x14ac:dyDescent="0.25">
      <c r="C631" s="457"/>
      <c r="E631" s="457"/>
      <c r="F631" s="457"/>
      <c r="G631" s="457"/>
      <c r="H631" s="457"/>
      <c r="I631" s="457"/>
      <c r="J631" s="457"/>
      <c r="K631" s="457"/>
      <c r="L631" s="457"/>
    </row>
    <row r="632" spans="3:12" s="100" customFormat="1" x14ac:dyDescent="0.25">
      <c r="C632" s="457"/>
      <c r="E632" s="457"/>
      <c r="F632" s="457"/>
      <c r="G632" s="457"/>
      <c r="H632" s="457"/>
      <c r="I632" s="457"/>
      <c r="J632" s="457"/>
      <c r="K632" s="457"/>
      <c r="L632" s="457"/>
    </row>
    <row r="633" spans="3:12" s="100" customFormat="1" x14ac:dyDescent="0.25">
      <c r="C633" s="457"/>
      <c r="E633" s="457"/>
      <c r="F633" s="457"/>
      <c r="G633" s="457"/>
      <c r="H633" s="457"/>
      <c r="I633" s="457"/>
      <c r="J633" s="457"/>
      <c r="K633" s="457"/>
      <c r="L633" s="457"/>
    </row>
    <row r="634" spans="3:12" s="100" customFormat="1" x14ac:dyDescent="0.25">
      <c r="C634" s="457"/>
      <c r="E634" s="457"/>
      <c r="F634" s="457"/>
      <c r="G634" s="457"/>
      <c r="H634" s="457"/>
      <c r="I634" s="457"/>
      <c r="J634" s="457"/>
      <c r="K634" s="457"/>
      <c r="L634" s="457"/>
    </row>
    <row r="635" spans="3:12" s="100" customFormat="1" x14ac:dyDescent="0.25">
      <c r="C635" s="457"/>
      <c r="E635" s="457"/>
      <c r="F635" s="457"/>
      <c r="G635" s="457"/>
      <c r="H635" s="457"/>
      <c r="I635" s="457"/>
      <c r="J635" s="457"/>
      <c r="K635" s="457"/>
      <c r="L635" s="457"/>
    </row>
    <row r="636" spans="3:12" s="100" customFormat="1" x14ac:dyDescent="0.25">
      <c r="C636" s="457"/>
      <c r="E636" s="457"/>
      <c r="F636" s="457"/>
      <c r="G636" s="457"/>
      <c r="H636" s="457"/>
      <c r="I636" s="457"/>
      <c r="J636" s="457"/>
      <c r="K636" s="457"/>
      <c r="L636" s="457"/>
    </row>
    <row r="637" spans="3:12" s="100" customFormat="1" x14ac:dyDescent="0.25">
      <c r="C637" s="457"/>
      <c r="E637" s="457"/>
      <c r="F637" s="457"/>
      <c r="G637" s="457"/>
      <c r="H637" s="457"/>
      <c r="I637" s="457"/>
      <c r="J637" s="457"/>
      <c r="K637" s="457"/>
      <c r="L637" s="457"/>
    </row>
    <row r="638" spans="3:12" s="100" customFormat="1" x14ac:dyDescent="0.25">
      <c r="C638" s="457"/>
      <c r="E638" s="457"/>
      <c r="F638" s="457"/>
      <c r="G638" s="457"/>
      <c r="H638" s="457"/>
      <c r="I638" s="457"/>
      <c r="J638" s="457"/>
      <c r="K638" s="457"/>
      <c r="L638" s="457"/>
    </row>
    <row r="639" spans="3:12" s="100" customFormat="1" x14ac:dyDescent="0.25">
      <c r="C639" s="457"/>
      <c r="E639" s="457"/>
      <c r="F639" s="457"/>
      <c r="G639" s="457"/>
      <c r="H639" s="457"/>
      <c r="I639" s="457"/>
      <c r="J639" s="457"/>
      <c r="K639" s="457"/>
      <c r="L639" s="457"/>
    </row>
    <row r="640" spans="3:12" s="100" customFormat="1" x14ac:dyDescent="0.25">
      <c r="C640" s="457"/>
      <c r="E640" s="457"/>
      <c r="F640" s="457"/>
      <c r="G640" s="457"/>
      <c r="H640" s="457"/>
      <c r="I640" s="457"/>
      <c r="J640" s="457"/>
      <c r="K640" s="457"/>
      <c r="L640" s="457"/>
    </row>
    <row r="641" spans="3:12" s="100" customFormat="1" x14ac:dyDescent="0.25">
      <c r="C641" s="457"/>
      <c r="E641" s="457"/>
      <c r="F641" s="457"/>
      <c r="G641" s="457"/>
      <c r="H641" s="457"/>
      <c r="I641" s="457"/>
      <c r="J641" s="457"/>
      <c r="K641" s="457"/>
      <c r="L641" s="457"/>
    </row>
    <row r="642" spans="3:12" s="100" customFormat="1" x14ac:dyDescent="0.25">
      <c r="C642" s="457"/>
      <c r="E642" s="457"/>
      <c r="F642" s="457"/>
      <c r="G642" s="457"/>
      <c r="H642" s="457"/>
      <c r="I642" s="457"/>
      <c r="J642" s="457"/>
      <c r="K642" s="457"/>
      <c r="L642" s="457"/>
    </row>
    <row r="643" spans="3:12" s="100" customFormat="1" x14ac:dyDescent="0.25">
      <c r="C643" s="457"/>
      <c r="E643" s="457"/>
      <c r="F643" s="457"/>
      <c r="G643" s="457"/>
      <c r="H643" s="457"/>
      <c r="I643" s="457"/>
      <c r="J643" s="457"/>
      <c r="K643" s="457"/>
      <c r="L643" s="457"/>
    </row>
    <row r="644" spans="3:12" s="100" customFormat="1" x14ac:dyDescent="0.25">
      <c r="C644" s="457"/>
      <c r="E644" s="457"/>
      <c r="F644" s="457"/>
      <c r="G644" s="457"/>
      <c r="H644" s="457"/>
      <c r="I644" s="457"/>
      <c r="J644" s="457"/>
      <c r="K644" s="457"/>
      <c r="L644" s="457"/>
    </row>
    <row r="645" spans="3:12" s="100" customFormat="1" x14ac:dyDescent="0.25">
      <c r="C645" s="457"/>
      <c r="E645" s="457"/>
      <c r="F645" s="457"/>
      <c r="G645" s="457"/>
      <c r="H645" s="457"/>
      <c r="I645" s="457"/>
      <c r="J645" s="457"/>
      <c r="K645" s="457"/>
      <c r="L645" s="457"/>
    </row>
    <row r="646" spans="3:12" s="100" customFormat="1" x14ac:dyDescent="0.25">
      <c r="C646" s="457"/>
      <c r="E646" s="457"/>
      <c r="F646" s="457"/>
      <c r="G646" s="457"/>
      <c r="H646" s="457"/>
      <c r="I646" s="457"/>
      <c r="J646" s="457"/>
      <c r="K646" s="457"/>
      <c r="L646" s="457"/>
    </row>
    <row r="647" spans="3:12" s="100" customFormat="1" x14ac:dyDescent="0.25">
      <c r="C647" s="457"/>
      <c r="E647" s="457"/>
      <c r="F647" s="457"/>
      <c r="G647" s="457"/>
      <c r="H647" s="457"/>
      <c r="I647" s="457"/>
      <c r="J647" s="457"/>
      <c r="K647" s="457"/>
      <c r="L647" s="457"/>
    </row>
    <row r="648" spans="3:12" s="100" customFormat="1" x14ac:dyDescent="0.25">
      <c r="C648" s="457"/>
      <c r="E648" s="457"/>
      <c r="F648" s="457"/>
      <c r="G648" s="457"/>
      <c r="H648" s="457"/>
      <c r="I648" s="457"/>
      <c r="J648" s="457"/>
      <c r="K648" s="457"/>
      <c r="L648" s="457"/>
    </row>
    <row r="649" spans="3:12" s="100" customFormat="1" x14ac:dyDescent="0.25">
      <c r="C649" s="457"/>
      <c r="E649" s="457"/>
      <c r="F649" s="457"/>
      <c r="G649" s="457"/>
      <c r="H649" s="457"/>
      <c r="I649" s="457"/>
      <c r="J649" s="457"/>
      <c r="K649" s="457"/>
      <c r="L649" s="457"/>
    </row>
    <row r="650" spans="3:12" s="100" customFormat="1" x14ac:dyDescent="0.25">
      <c r="C650" s="457"/>
      <c r="E650" s="457"/>
      <c r="F650" s="457"/>
      <c r="G650" s="457"/>
      <c r="H650" s="457"/>
      <c r="I650" s="457"/>
      <c r="J650" s="457"/>
      <c r="K650" s="457"/>
      <c r="L650" s="457"/>
    </row>
    <row r="651" spans="3:12" s="100" customFormat="1" x14ac:dyDescent="0.25">
      <c r="C651" s="457"/>
      <c r="E651" s="457"/>
      <c r="F651" s="457"/>
      <c r="G651" s="457"/>
      <c r="H651" s="457"/>
      <c r="I651" s="457"/>
      <c r="J651" s="457"/>
      <c r="K651" s="457"/>
      <c r="L651" s="457"/>
    </row>
    <row r="652" spans="3:12" s="100" customFormat="1" x14ac:dyDescent="0.25">
      <c r="C652" s="457"/>
      <c r="E652" s="457"/>
      <c r="F652" s="457"/>
      <c r="G652" s="457"/>
      <c r="H652" s="457"/>
      <c r="I652" s="457"/>
      <c r="J652" s="457"/>
      <c r="K652" s="457"/>
      <c r="L652" s="457"/>
    </row>
    <row r="653" spans="3:12" s="100" customFormat="1" x14ac:dyDescent="0.25">
      <c r="C653" s="457"/>
      <c r="E653" s="457"/>
      <c r="F653" s="457"/>
      <c r="G653" s="457"/>
      <c r="H653" s="457"/>
      <c r="I653" s="457"/>
      <c r="J653" s="457"/>
      <c r="K653" s="457"/>
      <c r="L653" s="457"/>
    </row>
    <row r="654" spans="3:12" s="100" customFormat="1" x14ac:dyDescent="0.25">
      <c r="C654" s="457"/>
      <c r="E654" s="457"/>
      <c r="F654" s="457"/>
      <c r="G654" s="457"/>
      <c r="H654" s="457"/>
      <c r="I654" s="457"/>
      <c r="J654" s="457"/>
      <c r="K654" s="457"/>
      <c r="L654" s="457"/>
    </row>
    <row r="655" spans="3:12" s="100" customFormat="1" x14ac:dyDescent="0.25">
      <c r="C655" s="457"/>
      <c r="E655" s="457"/>
      <c r="F655" s="457"/>
      <c r="G655" s="457"/>
      <c r="H655" s="457"/>
      <c r="I655" s="457"/>
      <c r="J655" s="457"/>
      <c r="K655" s="457"/>
      <c r="L655" s="457"/>
    </row>
    <row r="656" spans="3:12" s="100" customFormat="1" x14ac:dyDescent="0.25">
      <c r="C656" s="457"/>
      <c r="E656" s="457"/>
      <c r="F656" s="457"/>
      <c r="G656" s="457"/>
      <c r="H656" s="457"/>
      <c r="I656" s="457"/>
      <c r="J656" s="457"/>
      <c r="K656" s="457"/>
      <c r="L656" s="457"/>
    </row>
    <row r="657" spans="3:12" s="100" customFormat="1" x14ac:dyDescent="0.25">
      <c r="C657" s="457"/>
      <c r="E657" s="457"/>
      <c r="F657" s="457"/>
      <c r="G657" s="457"/>
      <c r="H657" s="457"/>
      <c r="I657" s="457"/>
      <c r="J657" s="457"/>
      <c r="K657" s="457"/>
      <c r="L657" s="457"/>
    </row>
    <row r="658" spans="3:12" s="100" customFormat="1" x14ac:dyDescent="0.25">
      <c r="C658" s="457"/>
      <c r="E658" s="457"/>
      <c r="F658" s="457"/>
      <c r="G658" s="457"/>
      <c r="H658" s="457"/>
      <c r="I658" s="457"/>
      <c r="J658" s="457"/>
      <c r="K658" s="457"/>
      <c r="L658" s="457"/>
    </row>
    <row r="659" spans="3:12" s="100" customFormat="1" x14ac:dyDescent="0.25">
      <c r="C659" s="457"/>
      <c r="E659" s="457"/>
      <c r="F659" s="457"/>
      <c r="G659" s="457"/>
      <c r="H659" s="457"/>
      <c r="I659" s="457"/>
      <c r="J659" s="457"/>
      <c r="K659" s="457"/>
      <c r="L659" s="457"/>
    </row>
    <row r="660" spans="3:12" s="100" customFormat="1" x14ac:dyDescent="0.25">
      <c r="C660" s="457"/>
      <c r="E660" s="457"/>
      <c r="F660" s="457"/>
      <c r="G660" s="457"/>
      <c r="H660" s="457"/>
      <c r="I660" s="457"/>
      <c r="J660" s="457"/>
      <c r="K660" s="457"/>
      <c r="L660" s="457"/>
    </row>
    <row r="661" spans="3:12" s="100" customFormat="1" x14ac:dyDescent="0.25">
      <c r="C661" s="457"/>
      <c r="E661" s="457"/>
      <c r="F661" s="457"/>
      <c r="G661" s="457"/>
      <c r="H661" s="457"/>
      <c r="I661" s="457"/>
      <c r="J661" s="457"/>
      <c r="K661" s="457"/>
      <c r="L661" s="457"/>
    </row>
    <row r="662" spans="3:12" s="100" customFormat="1" x14ac:dyDescent="0.25">
      <c r="C662" s="457"/>
      <c r="E662" s="457"/>
      <c r="F662" s="457"/>
      <c r="G662" s="457"/>
      <c r="H662" s="457"/>
      <c r="I662" s="457"/>
      <c r="J662" s="457"/>
      <c r="K662" s="457"/>
      <c r="L662" s="457"/>
    </row>
    <row r="663" spans="3:12" s="100" customFormat="1" x14ac:dyDescent="0.25">
      <c r="C663" s="457"/>
      <c r="E663" s="457"/>
      <c r="F663" s="457"/>
      <c r="G663" s="457"/>
      <c r="H663" s="457"/>
      <c r="I663" s="457"/>
      <c r="J663" s="457"/>
      <c r="K663" s="457"/>
      <c r="L663" s="457"/>
    </row>
    <row r="664" spans="3:12" s="100" customFormat="1" x14ac:dyDescent="0.25">
      <c r="C664" s="457"/>
      <c r="E664" s="457"/>
      <c r="F664" s="457"/>
      <c r="G664" s="457"/>
      <c r="H664" s="457"/>
      <c r="I664" s="457"/>
      <c r="J664" s="457"/>
      <c r="K664" s="457"/>
      <c r="L664" s="457"/>
    </row>
    <row r="665" spans="3:12" s="100" customFormat="1" x14ac:dyDescent="0.25">
      <c r="C665" s="457"/>
      <c r="E665" s="457"/>
      <c r="F665" s="457"/>
      <c r="G665" s="457"/>
      <c r="H665" s="457"/>
      <c r="I665" s="457"/>
      <c r="J665" s="457"/>
      <c r="K665" s="457"/>
      <c r="L665" s="457"/>
    </row>
    <row r="666" spans="3:12" s="100" customFormat="1" x14ac:dyDescent="0.25">
      <c r="C666" s="457"/>
      <c r="E666" s="457"/>
      <c r="F666" s="457"/>
      <c r="G666" s="457"/>
      <c r="H666" s="457"/>
      <c r="I666" s="457"/>
      <c r="J666" s="457"/>
      <c r="K666" s="457"/>
      <c r="L666" s="457"/>
    </row>
    <row r="667" spans="3:12" s="100" customFormat="1" x14ac:dyDescent="0.25">
      <c r="C667" s="457"/>
      <c r="E667" s="457"/>
      <c r="F667" s="457"/>
      <c r="G667" s="457"/>
      <c r="H667" s="457"/>
      <c r="I667" s="457"/>
      <c r="J667" s="457"/>
      <c r="K667" s="457"/>
      <c r="L667" s="457"/>
    </row>
    <row r="668" spans="3:12" s="100" customFormat="1" x14ac:dyDescent="0.25">
      <c r="C668" s="457"/>
      <c r="E668" s="457"/>
      <c r="F668" s="457"/>
      <c r="G668" s="457"/>
      <c r="H668" s="457"/>
      <c r="I668" s="457"/>
      <c r="J668" s="457"/>
      <c r="K668" s="457"/>
      <c r="L668" s="457"/>
    </row>
    <row r="669" spans="3:12" s="100" customFormat="1" x14ac:dyDescent="0.25">
      <c r="C669" s="457"/>
      <c r="E669" s="457"/>
      <c r="F669" s="457"/>
      <c r="G669" s="457"/>
      <c r="H669" s="457"/>
      <c r="I669" s="457"/>
      <c r="J669" s="457"/>
      <c r="K669" s="457"/>
      <c r="L669" s="457"/>
    </row>
    <row r="670" spans="3:12" s="100" customFormat="1" x14ac:dyDescent="0.25">
      <c r="C670" s="457"/>
      <c r="E670" s="457"/>
      <c r="F670" s="457"/>
      <c r="G670" s="457"/>
      <c r="H670" s="457"/>
      <c r="I670" s="457"/>
      <c r="J670" s="457"/>
      <c r="K670" s="457"/>
      <c r="L670" s="457"/>
    </row>
    <row r="671" spans="3:12" s="100" customFormat="1" x14ac:dyDescent="0.25">
      <c r="C671" s="457"/>
      <c r="E671" s="457"/>
      <c r="F671" s="457"/>
      <c r="G671" s="457"/>
      <c r="H671" s="457"/>
      <c r="I671" s="457"/>
      <c r="J671" s="457"/>
      <c r="K671" s="457"/>
      <c r="L671" s="457"/>
    </row>
    <row r="672" spans="3:12" s="100" customFormat="1" x14ac:dyDescent="0.25">
      <c r="C672" s="457"/>
      <c r="E672" s="457"/>
      <c r="F672" s="457"/>
      <c r="G672" s="457"/>
      <c r="H672" s="457"/>
      <c r="I672" s="457"/>
      <c r="J672" s="457"/>
      <c r="K672" s="457"/>
      <c r="L672" s="457"/>
    </row>
    <row r="673" spans="3:12" s="100" customFormat="1" x14ac:dyDescent="0.25">
      <c r="C673" s="457"/>
      <c r="E673" s="457"/>
      <c r="F673" s="457"/>
      <c r="G673" s="457"/>
      <c r="H673" s="457"/>
      <c r="I673" s="457"/>
      <c r="J673" s="457"/>
      <c r="K673" s="457"/>
      <c r="L673" s="457"/>
    </row>
    <row r="674" spans="3:12" s="100" customFormat="1" x14ac:dyDescent="0.25">
      <c r="C674" s="457"/>
      <c r="E674" s="457"/>
      <c r="F674" s="457"/>
      <c r="G674" s="457"/>
      <c r="H674" s="457"/>
      <c r="I674" s="457"/>
      <c r="J674" s="457"/>
      <c r="K674" s="457"/>
      <c r="L674" s="457"/>
    </row>
    <row r="675" spans="3:12" s="100" customFormat="1" x14ac:dyDescent="0.25">
      <c r="C675" s="457"/>
      <c r="E675" s="457"/>
      <c r="F675" s="457"/>
      <c r="G675" s="457"/>
      <c r="H675" s="457"/>
      <c r="I675" s="457"/>
      <c r="J675" s="457"/>
      <c r="K675" s="457"/>
      <c r="L675" s="457"/>
    </row>
    <row r="676" spans="3:12" s="100" customFormat="1" x14ac:dyDescent="0.25">
      <c r="C676" s="457"/>
      <c r="E676" s="457"/>
      <c r="F676" s="457"/>
      <c r="G676" s="457"/>
      <c r="H676" s="457"/>
      <c r="I676" s="457"/>
      <c r="J676" s="457"/>
      <c r="K676" s="457"/>
      <c r="L676" s="457"/>
    </row>
    <row r="677" spans="3:12" s="100" customFormat="1" x14ac:dyDescent="0.25">
      <c r="C677" s="457"/>
      <c r="E677" s="457"/>
      <c r="F677" s="457"/>
      <c r="G677" s="457"/>
      <c r="H677" s="457"/>
      <c r="I677" s="457"/>
      <c r="J677" s="457"/>
      <c r="K677" s="457"/>
      <c r="L677" s="457"/>
    </row>
    <row r="678" spans="3:12" s="100" customFormat="1" x14ac:dyDescent="0.25">
      <c r="C678" s="457"/>
      <c r="E678" s="457"/>
      <c r="F678" s="457"/>
      <c r="G678" s="457"/>
      <c r="H678" s="457"/>
      <c r="I678" s="457"/>
      <c r="J678" s="457"/>
      <c r="K678" s="457"/>
      <c r="L678" s="457"/>
    </row>
    <row r="679" spans="3:12" s="100" customFormat="1" x14ac:dyDescent="0.25">
      <c r="C679" s="457"/>
      <c r="E679" s="457"/>
      <c r="F679" s="457"/>
      <c r="G679" s="457"/>
      <c r="H679" s="457"/>
      <c r="I679" s="457"/>
      <c r="J679" s="457"/>
      <c r="K679" s="457"/>
      <c r="L679" s="457"/>
    </row>
    <row r="680" spans="3:12" s="100" customFormat="1" x14ac:dyDescent="0.25">
      <c r="C680" s="457"/>
      <c r="E680" s="457"/>
      <c r="F680" s="457"/>
      <c r="G680" s="457"/>
      <c r="H680" s="457"/>
      <c r="I680" s="457"/>
      <c r="J680" s="457"/>
      <c r="K680" s="457"/>
      <c r="L680" s="457"/>
    </row>
    <row r="681" spans="3:12" s="100" customFormat="1" x14ac:dyDescent="0.25">
      <c r="C681" s="457"/>
      <c r="E681" s="457"/>
      <c r="F681" s="457"/>
      <c r="G681" s="457"/>
      <c r="H681" s="457"/>
      <c r="I681" s="457"/>
      <c r="J681" s="457"/>
      <c r="K681" s="457"/>
      <c r="L681" s="457"/>
    </row>
    <row r="682" spans="3:12" s="100" customFormat="1" x14ac:dyDescent="0.25">
      <c r="C682" s="457"/>
      <c r="E682" s="457"/>
      <c r="F682" s="457"/>
      <c r="G682" s="457"/>
      <c r="H682" s="457"/>
      <c r="I682" s="457"/>
      <c r="J682" s="457"/>
      <c r="K682" s="457"/>
      <c r="L682" s="457"/>
    </row>
    <row r="683" spans="3:12" s="100" customFormat="1" x14ac:dyDescent="0.25">
      <c r="C683" s="457"/>
      <c r="E683" s="457"/>
      <c r="F683" s="457"/>
      <c r="G683" s="457"/>
      <c r="H683" s="457"/>
      <c r="I683" s="457"/>
      <c r="J683" s="457"/>
      <c r="K683" s="457"/>
      <c r="L683" s="457"/>
    </row>
    <row r="684" spans="3:12" s="100" customFormat="1" x14ac:dyDescent="0.25">
      <c r="C684" s="457"/>
      <c r="E684" s="457"/>
      <c r="F684" s="457"/>
      <c r="G684" s="457"/>
      <c r="H684" s="457"/>
      <c r="I684" s="457"/>
      <c r="J684" s="457"/>
      <c r="K684" s="457"/>
      <c r="L684" s="457"/>
    </row>
    <row r="685" spans="3:12" s="100" customFormat="1" x14ac:dyDescent="0.25">
      <c r="C685" s="457"/>
      <c r="E685" s="457"/>
      <c r="F685" s="457"/>
      <c r="G685" s="457"/>
      <c r="H685" s="457"/>
      <c r="I685" s="457"/>
      <c r="J685" s="457"/>
      <c r="K685" s="457"/>
      <c r="L685" s="457"/>
    </row>
    <row r="686" spans="3:12" s="100" customFormat="1" x14ac:dyDescent="0.25">
      <c r="C686" s="457"/>
      <c r="E686" s="457"/>
      <c r="F686" s="457"/>
      <c r="G686" s="457"/>
      <c r="H686" s="457"/>
      <c r="I686" s="457"/>
      <c r="J686" s="457"/>
      <c r="K686" s="457"/>
      <c r="L686" s="457"/>
    </row>
    <row r="687" spans="3:12" s="100" customFormat="1" x14ac:dyDescent="0.25">
      <c r="C687" s="457"/>
      <c r="E687" s="457"/>
      <c r="F687" s="457"/>
      <c r="G687" s="457"/>
      <c r="H687" s="457"/>
      <c r="I687" s="457"/>
      <c r="J687" s="457"/>
      <c r="K687" s="457"/>
      <c r="L687" s="457"/>
    </row>
    <row r="688" spans="3:12" s="100" customFormat="1" x14ac:dyDescent="0.25">
      <c r="C688" s="457"/>
      <c r="E688" s="457"/>
      <c r="F688" s="457"/>
      <c r="G688" s="457"/>
      <c r="H688" s="457"/>
      <c r="I688" s="457"/>
      <c r="J688" s="457"/>
      <c r="K688" s="457"/>
      <c r="L688" s="457"/>
    </row>
    <row r="689" spans="3:12" s="100" customFormat="1" x14ac:dyDescent="0.25">
      <c r="C689" s="457"/>
      <c r="E689" s="457"/>
      <c r="F689" s="457"/>
      <c r="G689" s="457"/>
      <c r="H689" s="457"/>
      <c r="I689" s="457"/>
      <c r="J689" s="457"/>
      <c r="K689" s="457"/>
      <c r="L689" s="457"/>
    </row>
    <row r="690" spans="3:12" s="100" customFormat="1" x14ac:dyDescent="0.25">
      <c r="C690" s="457"/>
      <c r="E690" s="457"/>
      <c r="F690" s="457"/>
      <c r="G690" s="457"/>
      <c r="H690" s="457"/>
      <c r="I690" s="457"/>
      <c r="J690" s="457"/>
      <c r="K690" s="457"/>
      <c r="L690" s="457"/>
    </row>
    <row r="691" spans="3:12" s="100" customFormat="1" x14ac:dyDescent="0.25">
      <c r="C691" s="457"/>
      <c r="E691" s="457"/>
      <c r="F691" s="457"/>
      <c r="G691" s="457"/>
      <c r="H691" s="457"/>
      <c r="I691" s="457"/>
      <c r="J691" s="457"/>
      <c r="K691" s="457"/>
      <c r="L691" s="457"/>
    </row>
    <row r="692" spans="3:12" s="100" customFormat="1" x14ac:dyDescent="0.25">
      <c r="C692" s="457"/>
      <c r="E692" s="457"/>
      <c r="F692" s="457"/>
      <c r="G692" s="457"/>
      <c r="H692" s="457"/>
      <c r="I692" s="457"/>
      <c r="J692" s="457"/>
      <c r="K692" s="457"/>
      <c r="L692" s="457"/>
    </row>
    <row r="693" spans="3:12" s="100" customFormat="1" x14ac:dyDescent="0.25">
      <c r="C693" s="457"/>
      <c r="E693" s="457"/>
      <c r="F693" s="457"/>
      <c r="G693" s="457"/>
      <c r="H693" s="457"/>
      <c r="I693" s="457"/>
      <c r="J693" s="457"/>
      <c r="K693" s="457"/>
      <c r="L693" s="457"/>
    </row>
    <row r="694" spans="3:12" s="100" customFormat="1" x14ac:dyDescent="0.25">
      <c r="C694" s="457"/>
      <c r="E694" s="457"/>
      <c r="F694" s="457"/>
      <c r="G694" s="457"/>
      <c r="H694" s="457"/>
      <c r="I694" s="457"/>
      <c r="J694" s="457"/>
      <c r="K694" s="457"/>
      <c r="L694" s="457"/>
    </row>
    <row r="695" spans="3:12" s="100" customFormat="1" x14ac:dyDescent="0.25">
      <c r="C695" s="457"/>
      <c r="E695" s="457"/>
      <c r="F695" s="457"/>
      <c r="G695" s="457"/>
      <c r="H695" s="457"/>
      <c r="I695" s="457"/>
      <c r="J695" s="457"/>
      <c r="K695" s="457"/>
      <c r="L695" s="457"/>
    </row>
    <row r="696" spans="3:12" s="100" customFormat="1" x14ac:dyDescent="0.25">
      <c r="C696" s="457"/>
      <c r="E696" s="457"/>
      <c r="F696" s="457"/>
      <c r="G696" s="457"/>
      <c r="H696" s="457"/>
      <c r="I696" s="457"/>
      <c r="J696" s="457"/>
      <c r="K696" s="457"/>
      <c r="L696" s="457"/>
    </row>
    <row r="697" spans="3:12" s="100" customFormat="1" x14ac:dyDescent="0.25">
      <c r="C697" s="457"/>
      <c r="E697" s="457"/>
      <c r="F697" s="457"/>
      <c r="G697" s="457"/>
      <c r="H697" s="457"/>
      <c r="I697" s="457"/>
      <c r="J697" s="457"/>
      <c r="K697" s="457"/>
      <c r="L697" s="457"/>
    </row>
    <row r="698" spans="3:12" s="100" customFormat="1" x14ac:dyDescent="0.25">
      <c r="C698" s="457"/>
      <c r="E698" s="457"/>
      <c r="F698" s="457"/>
      <c r="G698" s="457"/>
      <c r="H698" s="457"/>
      <c r="I698" s="457"/>
      <c r="J698" s="457"/>
      <c r="K698" s="457"/>
      <c r="L698" s="457"/>
    </row>
    <row r="699" spans="3:12" s="100" customFormat="1" x14ac:dyDescent="0.25">
      <c r="C699" s="457"/>
      <c r="E699" s="457"/>
      <c r="F699" s="457"/>
      <c r="G699" s="457"/>
      <c r="H699" s="457"/>
      <c r="I699" s="457"/>
      <c r="J699" s="457"/>
      <c r="K699" s="457"/>
      <c r="L699" s="457"/>
    </row>
    <row r="700" spans="3:12" s="100" customFormat="1" x14ac:dyDescent="0.25">
      <c r="C700" s="457"/>
      <c r="E700" s="457"/>
      <c r="F700" s="457"/>
      <c r="G700" s="457"/>
      <c r="H700" s="457"/>
      <c r="I700" s="457"/>
      <c r="J700" s="457"/>
      <c r="K700" s="457"/>
      <c r="L700" s="457"/>
    </row>
    <row r="701" spans="3:12" s="100" customFormat="1" x14ac:dyDescent="0.25">
      <c r="C701" s="457"/>
      <c r="E701" s="457"/>
      <c r="F701" s="457"/>
      <c r="G701" s="457"/>
      <c r="H701" s="457"/>
      <c r="I701" s="457"/>
      <c r="J701" s="457"/>
      <c r="K701" s="457"/>
      <c r="L701" s="457"/>
    </row>
    <row r="702" spans="3:12" s="100" customFormat="1" x14ac:dyDescent="0.25">
      <c r="C702" s="457"/>
      <c r="E702" s="457"/>
      <c r="F702" s="457"/>
      <c r="G702" s="457"/>
      <c r="H702" s="457"/>
      <c r="I702" s="457"/>
      <c r="J702" s="457"/>
      <c r="K702" s="457"/>
      <c r="L702" s="457"/>
    </row>
    <row r="703" spans="3:12" s="100" customFormat="1" x14ac:dyDescent="0.25">
      <c r="C703" s="457"/>
      <c r="E703" s="457"/>
      <c r="F703" s="457"/>
      <c r="G703" s="457"/>
      <c r="H703" s="457"/>
      <c r="I703" s="457"/>
      <c r="J703" s="457"/>
      <c r="K703" s="457"/>
      <c r="L703" s="457"/>
    </row>
    <row r="704" spans="3:12" s="100" customFormat="1" x14ac:dyDescent="0.25">
      <c r="C704" s="457"/>
      <c r="E704" s="457"/>
      <c r="F704" s="457"/>
      <c r="G704" s="457"/>
      <c r="H704" s="457"/>
      <c r="I704" s="457"/>
      <c r="J704" s="457"/>
      <c r="K704" s="457"/>
      <c r="L704" s="457"/>
    </row>
    <row r="705" spans="3:12" s="100" customFormat="1" x14ac:dyDescent="0.25">
      <c r="C705" s="457"/>
      <c r="E705" s="457"/>
      <c r="F705" s="457"/>
      <c r="G705" s="457"/>
      <c r="H705" s="457"/>
      <c r="I705" s="457"/>
      <c r="J705" s="457"/>
      <c r="K705" s="457"/>
      <c r="L705" s="457"/>
    </row>
    <row r="706" spans="3:12" s="100" customFormat="1" x14ac:dyDescent="0.25">
      <c r="C706" s="457"/>
      <c r="E706" s="457"/>
      <c r="F706" s="457"/>
      <c r="G706" s="457"/>
      <c r="H706" s="457"/>
      <c r="I706" s="457"/>
      <c r="J706" s="457"/>
      <c r="K706" s="457"/>
      <c r="L706" s="457"/>
    </row>
    <row r="707" spans="3:12" s="100" customFormat="1" x14ac:dyDescent="0.25">
      <c r="C707" s="457"/>
      <c r="E707" s="457"/>
      <c r="F707" s="457"/>
      <c r="G707" s="457"/>
      <c r="H707" s="457"/>
      <c r="I707" s="457"/>
      <c r="J707" s="457"/>
      <c r="K707" s="457"/>
      <c r="L707" s="457"/>
    </row>
    <row r="708" spans="3:12" s="100" customFormat="1" x14ac:dyDescent="0.25">
      <c r="C708" s="457"/>
      <c r="E708" s="457"/>
      <c r="F708" s="457"/>
      <c r="G708" s="457"/>
      <c r="H708" s="457"/>
      <c r="I708" s="457"/>
      <c r="J708" s="457"/>
      <c r="K708" s="457"/>
      <c r="L708" s="457"/>
    </row>
    <row r="709" spans="3:12" s="100" customFormat="1" x14ac:dyDescent="0.25">
      <c r="C709" s="457"/>
      <c r="E709" s="457"/>
      <c r="F709" s="457"/>
      <c r="G709" s="457"/>
      <c r="H709" s="457"/>
      <c r="I709" s="457"/>
      <c r="J709" s="457"/>
      <c r="K709" s="457"/>
      <c r="L709" s="457"/>
    </row>
    <row r="710" spans="3:12" s="100" customFormat="1" x14ac:dyDescent="0.25">
      <c r="C710" s="457"/>
      <c r="E710" s="457"/>
      <c r="F710" s="457"/>
      <c r="G710" s="457"/>
      <c r="H710" s="457"/>
      <c r="I710" s="457"/>
      <c r="J710" s="457"/>
      <c r="K710" s="457"/>
      <c r="L710" s="457"/>
    </row>
    <row r="711" spans="3:12" s="100" customFormat="1" x14ac:dyDescent="0.25">
      <c r="C711" s="457"/>
      <c r="E711" s="457"/>
      <c r="F711" s="457"/>
      <c r="G711" s="457"/>
      <c r="H711" s="457"/>
      <c r="I711" s="457"/>
      <c r="J711" s="457"/>
      <c r="K711" s="457"/>
      <c r="L711" s="457"/>
    </row>
    <row r="712" spans="3:12" s="100" customFormat="1" x14ac:dyDescent="0.25">
      <c r="C712" s="457"/>
      <c r="E712" s="457"/>
      <c r="F712" s="457"/>
      <c r="G712" s="457"/>
      <c r="H712" s="457"/>
      <c r="I712" s="457"/>
      <c r="J712" s="457"/>
      <c r="K712" s="457"/>
      <c r="L712" s="457"/>
    </row>
    <row r="713" spans="3:12" s="100" customFormat="1" x14ac:dyDescent="0.25">
      <c r="C713" s="457"/>
      <c r="E713" s="457"/>
      <c r="F713" s="457"/>
      <c r="G713" s="457"/>
      <c r="H713" s="457"/>
      <c r="I713" s="457"/>
      <c r="J713" s="457"/>
      <c r="K713" s="457"/>
      <c r="L713" s="457"/>
    </row>
    <row r="714" spans="3:12" s="100" customFormat="1" x14ac:dyDescent="0.25">
      <c r="C714" s="457"/>
      <c r="E714" s="457"/>
      <c r="F714" s="457"/>
      <c r="G714" s="457"/>
      <c r="H714" s="457"/>
      <c r="I714" s="457"/>
      <c r="J714" s="457"/>
      <c r="K714" s="457"/>
      <c r="L714" s="457"/>
    </row>
    <row r="715" spans="3:12" s="100" customFormat="1" x14ac:dyDescent="0.25">
      <c r="C715" s="457"/>
      <c r="E715" s="457"/>
      <c r="F715" s="457"/>
      <c r="G715" s="457"/>
      <c r="H715" s="457"/>
      <c r="I715" s="457"/>
      <c r="J715" s="457"/>
      <c r="K715" s="457"/>
      <c r="L715" s="457"/>
    </row>
    <row r="716" spans="3:12" s="100" customFormat="1" x14ac:dyDescent="0.25">
      <c r="C716" s="457"/>
      <c r="E716" s="457"/>
      <c r="F716" s="457"/>
      <c r="G716" s="457"/>
      <c r="H716" s="457"/>
      <c r="I716" s="457"/>
      <c r="J716" s="457"/>
      <c r="K716" s="457"/>
      <c r="L716" s="457"/>
    </row>
    <row r="717" spans="3:12" s="100" customFormat="1" x14ac:dyDescent="0.25">
      <c r="C717" s="457"/>
      <c r="E717" s="457"/>
      <c r="F717" s="457"/>
      <c r="G717" s="457"/>
      <c r="H717" s="457"/>
      <c r="I717" s="457"/>
      <c r="J717" s="457"/>
      <c r="K717" s="457"/>
      <c r="L717" s="457"/>
    </row>
    <row r="718" spans="3:12" s="100" customFormat="1" x14ac:dyDescent="0.25">
      <c r="C718" s="457"/>
      <c r="E718" s="457"/>
      <c r="F718" s="457"/>
      <c r="G718" s="457"/>
      <c r="H718" s="457"/>
      <c r="I718" s="457"/>
      <c r="J718" s="457"/>
      <c r="K718" s="457"/>
      <c r="L718" s="457"/>
    </row>
    <row r="719" spans="3:12" s="100" customFormat="1" x14ac:dyDescent="0.25">
      <c r="C719" s="457"/>
      <c r="E719" s="457"/>
      <c r="F719" s="457"/>
      <c r="G719" s="457"/>
      <c r="H719" s="457"/>
      <c r="I719" s="457"/>
      <c r="J719" s="457"/>
      <c r="K719" s="457"/>
      <c r="L719" s="457"/>
    </row>
    <row r="720" spans="3:12" s="100" customFormat="1" x14ac:dyDescent="0.25">
      <c r="C720" s="457"/>
      <c r="E720" s="457"/>
      <c r="F720" s="457"/>
      <c r="G720" s="457"/>
      <c r="H720" s="457"/>
      <c r="I720" s="457"/>
      <c r="J720" s="457"/>
      <c r="K720" s="457"/>
      <c r="L720" s="457"/>
    </row>
    <row r="721" spans="3:12" s="100" customFormat="1" x14ac:dyDescent="0.25">
      <c r="C721" s="457"/>
      <c r="E721" s="457"/>
      <c r="F721" s="457"/>
      <c r="G721" s="457"/>
      <c r="H721" s="457"/>
      <c r="I721" s="457"/>
      <c r="J721" s="457"/>
      <c r="K721" s="457"/>
      <c r="L721" s="457"/>
    </row>
    <row r="722" spans="3:12" s="100" customFormat="1" x14ac:dyDescent="0.25">
      <c r="C722" s="457"/>
      <c r="E722" s="457"/>
      <c r="F722" s="457"/>
      <c r="G722" s="457"/>
      <c r="H722" s="457"/>
      <c r="I722" s="457"/>
      <c r="J722" s="457"/>
      <c r="K722" s="457"/>
      <c r="L722" s="457"/>
    </row>
    <row r="723" spans="3:12" s="100" customFormat="1" x14ac:dyDescent="0.25">
      <c r="C723" s="457"/>
      <c r="E723" s="457"/>
      <c r="F723" s="457"/>
      <c r="G723" s="457"/>
      <c r="H723" s="457"/>
      <c r="I723" s="457"/>
      <c r="J723" s="457"/>
      <c r="K723" s="457"/>
      <c r="L723" s="457"/>
    </row>
    <row r="724" spans="3:12" s="100" customFormat="1" x14ac:dyDescent="0.25">
      <c r="C724" s="457"/>
      <c r="E724" s="457"/>
      <c r="F724" s="457"/>
      <c r="G724" s="457"/>
      <c r="H724" s="457"/>
      <c r="I724" s="457"/>
      <c r="J724" s="457"/>
      <c r="K724" s="457"/>
      <c r="L724" s="457"/>
    </row>
    <row r="725" spans="3:12" s="100" customFormat="1" x14ac:dyDescent="0.25">
      <c r="C725" s="457"/>
      <c r="E725" s="457"/>
      <c r="F725" s="457"/>
      <c r="G725" s="457"/>
      <c r="H725" s="457"/>
      <c r="I725" s="457"/>
      <c r="J725" s="457"/>
      <c r="K725" s="457"/>
      <c r="L725" s="457"/>
    </row>
    <row r="726" spans="3:12" s="100" customFormat="1" x14ac:dyDescent="0.25">
      <c r="C726" s="457"/>
      <c r="E726" s="457"/>
      <c r="F726" s="457"/>
      <c r="G726" s="457"/>
      <c r="H726" s="457"/>
      <c r="I726" s="457"/>
      <c r="J726" s="457"/>
      <c r="K726" s="457"/>
      <c r="L726" s="457"/>
    </row>
    <row r="727" spans="3:12" s="100" customFormat="1" x14ac:dyDescent="0.25">
      <c r="C727" s="457"/>
      <c r="E727" s="457"/>
      <c r="F727" s="457"/>
      <c r="G727" s="457"/>
      <c r="H727" s="457"/>
      <c r="I727" s="457"/>
      <c r="J727" s="457"/>
      <c r="K727" s="457"/>
      <c r="L727" s="457"/>
    </row>
    <row r="728" spans="3:12" s="100" customFormat="1" x14ac:dyDescent="0.25">
      <c r="C728" s="457"/>
      <c r="E728" s="457"/>
      <c r="F728" s="457"/>
      <c r="G728" s="457"/>
      <c r="H728" s="457"/>
      <c r="I728" s="457"/>
      <c r="J728" s="457"/>
      <c r="K728" s="457"/>
      <c r="L728" s="457"/>
    </row>
    <row r="729" spans="3:12" s="100" customFormat="1" x14ac:dyDescent="0.25">
      <c r="C729" s="457"/>
      <c r="E729" s="457"/>
      <c r="F729" s="457"/>
      <c r="G729" s="457"/>
      <c r="H729" s="457"/>
      <c r="I729" s="457"/>
      <c r="J729" s="457"/>
      <c r="K729" s="457"/>
      <c r="L729" s="457"/>
    </row>
    <row r="730" spans="3:12" s="100" customFormat="1" x14ac:dyDescent="0.25">
      <c r="C730" s="457"/>
      <c r="E730" s="457"/>
      <c r="F730" s="457"/>
      <c r="G730" s="457"/>
      <c r="H730" s="457"/>
      <c r="I730" s="457"/>
      <c r="J730" s="457"/>
      <c r="K730" s="457"/>
      <c r="L730" s="457"/>
    </row>
    <row r="731" spans="3:12" s="100" customFormat="1" x14ac:dyDescent="0.25">
      <c r="C731" s="457"/>
      <c r="E731" s="457"/>
      <c r="F731" s="457"/>
      <c r="G731" s="457"/>
      <c r="H731" s="457"/>
      <c r="I731" s="457"/>
      <c r="J731" s="457"/>
      <c r="K731" s="457"/>
      <c r="L731" s="457"/>
    </row>
    <row r="732" spans="3:12" s="100" customFormat="1" x14ac:dyDescent="0.25">
      <c r="C732" s="457"/>
      <c r="E732" s="457"/>
      <c r="F732" s="457"/>
      <c r="G732" s="457"/>
      <c r="H732" s="457"/>
      <c r="I732" s="457"/>
      <c r="J732" s="457"/>
      <c r="K732" s="457"/>
      <c r="L732" s="457"/>
    </row>
    <row r="733" spans="3:12" s="100" customFormat="1" x14ac:dyDescent="0.25">
      <c r="C733" s="457"/>
      <c r="E733" s="457"/>
      <c r="F733" s="457"/>
      <c r="G733" s="457"/>
      <c r="H733" s="457"/>
      <c r="I733" s="457"/>
      <c r="J733" s="457"/>
      <c r="K733" s="457"/>
      <c r="L733" s="457"/>
    </row>
    <row r="734" spans="3:12" s="100" customFormat="1" x14ac:dyDescent="0.25">
      <c r="C734" s="457"/>
      <c r="E734" s="457"/>
      <c r="F734" s="457"/>
      <c r="G734" s="457"/>
      <c r="H734" s="457"/>
      <c r="I734" s="457"/>
      <c r="J734" s="457"/>
      <c r="K734" s="457"/>
      <c r="L734" s="457"/>
    </row>
    <row r="735" spans="3:12" s="100" customFormat="1" x14ac:dyDescent="0.25">
      <c r="C735" s="457"/>
      <c r="E735" s="457"/>
      <c r="F735" s="457"/>
      <c r="G735" s="457"/>
      <c r="H735" s="457"/>
      <c r="I735" s="457"/>
      <c r="J735" s="457"/>
      <c r="K735" s="457"/>
      <c r="L735" s="457"/>
    </row>
    <row r="736" spans="3:12" s="100" customFormat="1" x14ac:dyDescent="0.25">
      <c r="C736" s="457"/>
      <c r="E736" s="457"/>
      <c r="F736" s="457"/>
      <c r="G736" s="457"/>
      <c r="H736" s="457"/>
      <c r="I736" s="457"/>
      <c r="J736" s="457"/>
      <c r="K736" s="457"/>
      <c r="L736" s="457"/>
    </row>
    <row r="737" spans="3:12" s="100" customFormat="1" x14ac:dyDescent="0.25">
      <c r="C737" s="457"/>
      <c r="E737" s="457"/>
      <c r="F737" s="457"/>
      <c r="G737" s="457"/>
      <c r="H737" s="457"/>
      <c r="I737" s="457"/>
      <c r="J737" s="457"/>
      <c r="K737" s="457"/>
      <c r="L737" s="457"/>
    </row>
    <row r="738" spans="3:12" s="100" customFormat="1" x14ac:dyDescent="0.25">
      <c r="C738" s="457"/>
      <c r="E738" s="457"/>
      <c r="F738" s="457"/>
      <c r="G738" s="457"/>
      <c r="H738" s="457"/>
      <c r="I738" s="457"/>
      <c r="J738" s="457"/>
      <c r="K738" s="457"/>
      <c r="L738" s="457"/>
    </row>
    <row r="739" spans="3:12" s="100" customFormat="1" x14ac:dyDescent="0.25">
      <c r="C739" s="457"/>
      <c r="E739" s="457"/>
      <c r="F739" s="457"/>
      <c r="G739" s="457"/>
      <c r="H739" s="457"/>
      <c r="I739" s="457"/>
      <c r="J739" s="457"/>
      <c r="K739" s="457"/>
      <c r="L739" s="457"/>
    </row>
    <row r="740" spans="3:12" s="100" customFormat="1" x14ac:dyDescent="0.25">
      <c r="C740" s="457"/>
      <c r="E740" s="457"/>
      <c r="F740" s="457"/>
      <c r="G740" s="457"/>
      <c r="H740" s="457"/>
      <c r="I740" s="457"/>
      <c r="J740" s="457"/>
      <c r="K740" s="457"/>
      <c r="L740" s="457"/>
    </row>
    <row r="741" spans="3:12" s="100" customFormat="1" x14ac:dyDescent="0.25">
      <c r="C741" s="457"/>
      <c r="E741" s="457"/>
      <c r="F741" s="457"/>
      <c r="G741" s="457"/>
      <c r="H741" s="457"/>
      <c r="I741" s="457"/>
      <c r="J741" s="457"/>
      <c r="K741" s="457"/>
      <c r="L741" s="457"/>
    </row>
    <row r="742" spans="3:12" s="100" customFormat="1" x14ac:dyDescent="0.25">
      <c r="C742" s="457"/>
      <c r="E742" s="457"/>
      <c r="F742" s="457"/>
      <c r="G742" s="457"/>
      <c r="H742" s="457"/>
      <c r="I742" s="457"/>
      <c r="J742" s="457"/>
      <c r="K742" s="457"/>
      <c r="L742" s="457"/>
    </row>
    <row r="743" spans="3:12" s="100" customFormat="1" x14ac:dyDescent="0.25">
      <c r="C743" s="457"/>
      <c r="E743" s="457"/>
      <c r="F743" s="457"/>
      <c r="G743" s="457"/>
      <c r="H743" s="457"/>
      <c r="I743" s="457"/>
      <c r="J743" s="457"/>
      <c r="K743" s="457"/>
      <c r="L743" s="457"/>
    </row>
    <row r="744" spans="3:12" s="100" customFormat="1" x14ac:dyDescent="0.25">
      <c r="C744" s="457"/>
      <c r="E744" s="457"/>
      <c r="F744" s="457"/>
      <c r="G744" s="457"/>
      <c r="H744" s="457"/>
      <c r="I744" s="457"/>
      <c r="J744" s="457"/>
      <c r="K744" s="457"/>
      <c r="L744" s="457"/>
    </row>
    <row r="745" spans="3:12" s="100" customFormat="1" x14ac:dyDescent="0.25">
      <c r="C745" s="457"/>
      <c r="E745" s="457"/>
      <c r="F745" s="457"/>
      <c r="G745" s="457"/>
      <c r="H745" s="457"/>
      <c r="I745" s="457"/>
      <c r="J745" s="457"/>
      <c r="K745" s="457"/>
      <c r="L745" s="457"/>
    </row>
    <row r="746" spans="3:12" s="100" customFormat="1" x14ac:dyDescent="0.25">
      <c r="C746" s="457"/>
      <c r="E746" s="457"/>
      <c r="F746" s="457"/>
      <c r="G746" s="457"/>
      <c r="H746" s="457"/>
      <c r="I746" s="457"/>
      <c r="J746" s="457"/>
      <c r="K746" s="457"/>
      <c r="L746" s="457"/>
    </row>
    <row r="747" spans="3:12" s="100" customFormat="1" x14ac:dyDescent="0.25">
      <c r="C747" s="457"/>
      <c r="E747" s="457"/>
      <c r="F747" s="457"/>
      <c r="G747" s="457"/>
      <c r="H747" s="457"/>
      <c r="I747" s="457"/>
      <c r="J747" s="457"/>
      <c r="K747" s="457"/>
      <c r="L747" s="457"/>
    </row>
    <row r="748" spans="3:12" s="100" customFormat="1" x14ac:dyDescent="0.25">
      <c r="C748" s="457"/>
      <c r="E748" s="457"/>
      <c r="F748" s="457"/>
      <c r="G748" s="457"/>
      <c r="H748" s="457"/>
      <c r="I748" s="457"/>
      <c r="J748" s="457"/>
      <c r="K748" s="457"/>
      <c r="L748" s="457"/>
    </row>
    <row r="749" spans="3:12" s="100" customFormat="1" x14ac:dyDescent="0.25">
      <c r="C749" s="457"/>
      <c r="E749" s="457"/>
      <c r="F749" s="457"/>
      <c r="G749" s="457"/>
      <c r="H749" s="457"/>
      <c r="I749" s="457"/>
      <c r="J749" s="457"/>
      <c r="K749" s="457"/>
      <c r="L749" s="457"/>
    </row>
    <row r="750" spans="3:12" s="100" customFormat="1" x14ac:dyDescent="0.25">
      <c r="C750" s="457"/>
      <c r="E750" s="457"/>
      <c r="F750" s="457"/>
      <c r="G750" s="457"/>
      <c r="H750" s="457"/>
      <c r="I750" s="457"/>
      <c r="J750" s="457"/>
      <c r="K750" s="457"/>
      <c r="L750" s="457"/>
    </row>
    <row r="751" spans="3:12" s="100" customFormat="1" x14ac:dyDescent="0.25">
      <c r="C751" s="457"/>
      <c r="E751" s="457"/>
      <c r="F751" s="457"/>
      <c r="G751" s="457"/>
      <c r="H751" s="457"/>
      <c r="I751" s="457"/>
      <c r="J751" s="457"/>
      <c r="K751" s="457"/>
      <c r="L751" s="457"/>
    </row>
    <row r="752" spans="3:12" s="100" customFormat="1" x14ac:dyDescent="0.25">
      <c r="C752" s="457"/>
      <c r="E752" s="457"/>
      <c r="F752" s="457"/>
      <c r="G752" s="457"/>
      <c r="H752" s="457"/>
      <c r="I752" s="457"/>
      <c r="J752" s="457"/>
      <c r="K752" s="457"/>
      <c r="L752" s="457"/>
    </row>
    <row r="753" spans="3:12" s="100" customFormat="1" x14ac:dyDescent="0.25">
      <c r="C753" s="457"/>
      <c r="E753" s="457"/>
      <c r="F753" s="457"/>
      <c r="G753" s="457"/>
      <c r="H753" s="457"/>
      <c r="I753" s="457"/>
      <c r="J753" s="457"/>
      <c r="K753" s="457"/>
      <c r="L753" s="457"/>
    </row>
    <row r="754" spans="3:12" s="100" customFormat="1" x14ac:dyDescent="0.25">
      <c r="C754" s="457"/>
      <c r="E754" s="457"/>
      <c r="F754" s="457"/>
      <c r="G754" s="457"/>
      <c r="H754" s="457"/>
      <c r="I754" s="457"/>
      <c r="J754" s="457"/>
      <c r="K754" s="457"/>
      <c r="L754" s="457"/>
    </row>
    <row r="755" spans="3:12" s="100" customFormat="1" x14ac:dyDescent="0.25">
      <c r="C755" s="457"/>
      <c r="E755" s="457"/>
      <c r="F755" s="457"/>
      <c r="G755" s="457"/>
      <c r="H755" s="457"/>
      <c r="I755" s="457"/>
      <c r="J755" s="457"/>
      <c r="K755" s="457"/>
      <c r="L755" s="457"/>
    </row>
    <row r="756" spans="3:12" s="100" customFormat="1" x14ac:dyDescent="0.25">
      <c r="C756" s="457"/>
      <c r="E756" s="457"/>
      <c r="F756" s="457"/>
      <c r="G756" s="457"/>
      <c r="H756" s="457"/>
      <c r="I756" s="457"/>
      <c r="J756" s="457"/>
      <c r="K756" s="457"/>
      <c r="L756" s="457"/>
    </row>
    <row r="757" spans="3:12" s="100" customFormat="1" x14ac:dyDescent="0.25">
      <c r="C757" s="457"/>
      <c r="E757" s="457"/>
      <c r="F757" s="457"/>
      <c r="G757" s="457"/>
      <c r="H757" s="457"/>
      <c r="I757" s="457"/>
      <c r="J757" s="457"/>
      <c r="K757" s="457"/>
      <c r="L757" s="457"/>
    </row>
    <row r="758" spans="3:12" s="100" customFormat="1" x14ac:dyDescent="0.25">
      <c r="C758" s="457"/>
      <c r="E758" s="457"/>
      <c r="F758" s="457"/>
      <c r="G758" s="457"/>
      <c r="H758" s="457"/>
      <c r="I758" s="457"/>
      <c r="J758" s="457"/>
      <c r="K758" s="457"/>
      <c r="L758" s="457"/>
    </row>
    <row r="759" spans="3:12" s="100" customFormat="1" x14ac:dyDescent="0.25">
      <c r="C759" s="457"/>
      <c r="E759" s="457"/>
      <c r="F759" s="457"/>
      <c r="G759" s="457"/>
      <c r="H759" s="457"/>
      <c r="I759" s="457"/>
      <c r="J759" s="457"/>
      <c r="K759" s="457"/>
      <c r="L759" s="457"/>
    </row>
    <row r="760" spans="3:12" s="100" customFormat="1" x14ac:dyDescent="0.25">
      <c r="C760" s="457"/>
      <c r="E760" s="457"/>
      <c r="F760" s="457"/>
      <c r="G760" s="457"/>
      <c r="H760" s="457"/>
      <c r="I760" s="457"/>
      <c r="J760" s="457"/>
      <c r="K760" s="457"/>
      <c r="L760" s="457"/>
    </row>
    <row r="761" spans="3:12" s="100" customFormat="1" x14ac:dyDescent="0.25">
      <c r="C761" s="457"/>
      <c r="E761" s="457"/>
      <c r="F761" s="457"/>
      <c r="G761" s="457"/>
      <c r="H761" s="457"/>
      <c r="I761" s="457"/>
      <c r="J761" s="457"/>
      <c r="K761" s="457"/>
      <c r="L761" s="457"/>
    </row>
    <row r="762" spans="3:12" s="100" customFormat="1" x14ac:dyDescent="0.25">
      <c r="C762" s="457"/>
      <c r="E762" s="457"/>
      <c r="F762" s="457"/>
      <c r="G762" s="457"/>
      <c r="H762" s="457"/>
      <c r="I762" s="457"/>
      <c r="J762" s="457"/>
      <c r="K762" s="457"/>
      <c r="L762" s="457"/>
    </row>
    <row r="763" spans="3:12" s="100" customFormat="1" x14ac:dyDescent="0.25">
      <c r="C763" s="457"/>
      <c r="E763" s="457"/>
      <c r="F763" s="457"/>
      <c r="G763" s="457"/>
      <c r="H763" s="457"/>
      <c r="I763" s="457"/>
      <c r="J763" s="457"/>
      <c r="K763" s="457"/>
      <c r="L763" s="457"/>
    </row>
    <row r="764" spans="3:12" s="100" customFormat="1" x14ac:dyDescent="0.25">
      <c r="C764" s="457"/>
      <c r="E764" s="457"/>
      <c r="F764" s="457"/>
      <c r="G764" s="457"/>
      <c r="H764" s="457"/>
      <c r="I764" s="457"/>
      <c r="J764" s="457"/>
      <c r="K764" s="457"/>
      <c r="L764" s="457"/>
    </row>
    <row r="765" spans="3:12" s="100" customFormat="1" x14ac:dyDescent="0.25">
      <c r="C765" s="457"/>
      <c r="E765" s="457"/>
      <c r="F765" s="457"/>
      <c r="G765" s="457"/>
      <c r="H765" s="457"/>
      <c r="I765" s="457"/>
      <c r="J765" s="457"/>
      <c r="K765" s="457"/>
      <c r="L765" s="457"/>
    </row>
    <row r="766" spans="3:12" s="100" customFormat="1" x14ac:dyDescent="0.25">
      <c r="C766" s="457"/>
      <c r="E766" s="457"/>
      <c r="F766" s="457"/>
      <c r="G766" s="457"/>
      <c r="H766" s="457"/>
      <c r="I766" s="457"/>
      <c r="J766" s="457"/>
      <c r="K766" s="457"/>
      <c r="L766" s="457"/>
    </row>
    <row r="767" spans="3:12" s="100" customFormat="1" x14ac:dyDescent="0.25">
      <c r="C767" s="457"/>
      <c r="E767" s="457"/>
      <c r="F767" s="457"/>
      <c r="G767" s="457"/>
      <c r="H767" s="457"/>
      <c r="I767" s="457"/>
      <c r="J767" s="457"/>
      <c r="K767" s="457"/>
      <c r="L767" s="457"/>
    </row>
    <row r="768" spans="3:12" s="100" customFormat="1" x14ac:dyDescent="0.25">
      <c r="C768" s="457"/>
      <c r="E768" s="457"/>
      <c r="F768" s="457"/>
      <c r="G768" s="457"/>
      <c r="H768" s="457"/>
      <c r="I768" s="457"/>
      <c r="J768" s="457"/>
      <c r="K768" s="457"/>
      <c r="L768" s="457"/>
    </row>
    <row r="769" spans="3:12" s="100" customFormat="1" x14ac:dyDescent="0.25">
      <c r="C769" s="457"/>
      <c r="E769" s="457"/>
      <c r="F769" s="457"/>
      <c r="G769" s="457"/>
      <c r="H769" s="457"/>
      <c r="I769" s="457"/>
      <c r="J769" s="457"/>
      <c r="K769" s="457"/>
      <c r="L769" s="457"/>
    </row>
    <row r="770" spans="3:12" s="100" customFormat="1" x14ac:dyDescent="0.25">
      <c r="C770" s="457"/>
      <c r="E770" s="457"/>
      <c r="F770" s="457"/>
      <c r="G770" s="457"/>
      <c r="H770" s="457"/>
      <c r="I770" s="457"/>
      <c r="J770" s="457"/>
      <c r="K770" s="457"/>
      <c r="L770" s="457"/>
    </row>
    <row r="771" spans="3:12" s="100" customFormat="1" x14ac:dyDescent="0.25">
      <c r="C771" s="457"/>
      <c r="E771" s="457"/>
      <c r="F771" s="457"/>
      <c r="G771" s="457"/>
      <c r="H771" s="457"/>
      <c r="I771" s="457"/>
      <c r="J771" s="457"/>
      <c r="K771" s="457"/>
      <c r="L771" s="457"/>
    </row>
    <row r="772" spans="3:12" s="100" customFormat="1" x14ac:dyDescent="0.25">
      <c r="C772" s="457"/>
      <c r="E772" s="457"/>
      <c r="F772" s="457"/>
      <c r="G772" s="457"/>
      <c r="H772" s="457"/>
      <c r="I772" s="457"/>
      <c r="J772" s="457"/>
      <c r="K772" s="457"/>
      <c r="L772" s="457"/>
    </row>
    <row r="773" spans="3:12" s="100" customFormat="1" x14ac:dyDescent="0.25">
      <c r="C773" s="457"/>
      <c r="E773" s="457"/>
      <c r="F773" s="457"/>
      <c r="G773" s="457"/>
      <c r="H773" s="457"/>
      <c r="I773" s="457"/>
      <c r="J773" s="457"/>
      <c r="K773" s="457"/>
      <c r="L773" s="457"/>
    </row>
    <row r="774" spans="3:12" s="100" customFormat="1" x14ac:dyDescent="0.25">
      <c r="C774" s="457"/>
      <c r="E774" s="457"/>
      <c r="F774" s="457"/>
      <c r="G774" s="457"/>
      <c r="H774" s="457"/>
      <c r="I774" s="457"/>
      <c r="J774" s="457"/>
      <c r="K774" s="457"/>
      <c r="L774" s="457"/>
    </row>
    <row r="775" spans="3:12" s="100" customFormat="1" x14ac:dyDescent="0.25">
      <c r="C775" s="457"/>
      <c r="E775" s="457"/>
      <c r="F775" s="457"/>
      <c r="G775" s="457"/>
      <c r="H775" s="457"/>
      <c r="I775" s="457"/>
      <c r="J775" s="457"/>
      <c r="K775" s="457"/>
      <c r="L775" s="457"/>
    </row>
    <row r="776" spans="3:12" s="100" customFormat="1" x14ac:dyDescent="0.25">
      <c r="C776" s="457"/>
      <c r="E776" s="457"/>
      <c r="F776" s="457"/>
      <c r="G776" s="457"/>
      <c r="H776" s="457"/>
      <c r="I776" s="457"/>
      <c r="J776" s="457"/>
      <c r="K776" s="457"/>
      <c r="L776" s="457"/>
    </row>
    <row r="777" spans="3:12" s="100" customFormat="1" x14ac:dyDescent="0.25">
      <c r="C777" s="457"/>
      <c r="E777" s="457"/>
      <c r="F777" s="457"/>
      <c r="G777" s="457"/>
      <c r="H777" s="457"/>
      <c r="I777" s="457"/>
      <c r="J777" s="457"/>
      <c r="K777" s="457"/>
      <c r="L777" s="457"/>
    </row>
    <row r="778" spans="3:12" s="100" customFormat="1" x14ac:dyDescent="0.25">
      <c r="C778" s="457"/>
      <c r="E778" s="457"/>
      <c r="F778" s="457"/>
      <c r="G778" s="457"/>
      <c r="H778" s="457"/>
      <c r="I778" s="457"/>
      <c r="J778" s="457"/>
      <c r="K778" s="457"/>
      <c r="L778" s="457"/>
    </row>
    <row r="779" spans="3:12" s="100" customFormat="1" x14ac:dyDescent="0.25">
      <c r="C779" s="457"/>
      <c r="E779" s="457"/>
      <c r="F779" s="457"/>
      <c r="G779" s="457"/>
      <c r="H779" s="457"/>
      <c r="I779" s="457"/>
      <c r="J779" s="457"/>
      <c r="K779" s="457"/>
      <c r="L779" s="457"/>
    </row>
    <row r="780" spans="3:12" s="100" customFormat="1" x14ac:dyDescent="0.25">
      <c r="C780" s="457"/>
      <c r="E780" s="457"/>
      <c r="F780" s="457"/>
      <c r="G780" s="457"/>
      <c r="H780" s="457"/>
      <c r="I780" s="457"/>
      <c r="J780" s="457"/>
      <c r="K780" s="457"/>
      <c r="L780" s="457"/>
    </row>
    <row r="781" spans="3:12" s="100" customFormat="1" x14ac:dyDescent="0.25">
      <c r="C781" s="457"/>
      <c r="E781" s="457"/>
      <c r="F781" s="457"/>
      <c r="G781" s="457"/>
      <c r="H781" s="457"/>
      <c r="I781" s="457"/>
      <c r="J781" s="457"/>
      <c r="K781" s="457"/>
      <c r="L781" s="457"/>
    </row>
    <row r="782" spans="3:12" s="100" customFormat="1" x14ac:dyDescent="0.25">
      <c r="C782" s="457"/>
      <c r="E782" s="457"/>
      <c r="F782" s="457"/>
      <c r="G782" s="457"/>
      <c r="H782" s="457"/>
      <c r="I782" s="457"/>
      <c r="J782" s="457"/>
      <c r="K782" s="457"/>
      <c r="L782" s="457"/>
    </row>
    <row r="783" spans="3:12" s="100" customFormat="1" x14ac:dyDescent="0.25">
      <c r="C783" s="457"/>
      <c r="E783" s="457"/>
      <c r="F783" s="457"/>
      <c r="G783" s="457"/>
      <c r="H783" s="457"/>
      <c r="I783" s="457"/>
      <c r="J783" s="457"/>
      <c r="K783" s="457"/>
      <c r="L783" s="457"/>
    </row>
    <row r="784" spans="3:12" s="100" customFormat="1" x14ac:dyDescent="0.25">
      <c r="C784" s="457"/>
      <c r="E784" s="457"/>
      <c r="F784" s="457"/>
      <c r="G784" s="457"/>
      <c r="H784" s="457"/>
      <c r="I784" s="457"/>
      <c r="J784" s="457"/>
      <c r="K784" s="457"/>
      <c r="L784" s="457"/>
    </row>
    <row r="785" spans="3:12" s="100" customFormat="1" x14ac:dyDescent="0.25">
      <c r="C785" s="457"/>
      <c r="E785" s="457"/>
      <c r="F785" s="457"/>
      <c r="G785" s="457"/>
      <c r="H785" s="457"/>
      <c r="I785" s="457"/>
      <c r="J785" s="457"/>
      <c r="K785" s="457"/>
      <c r="L785" s="457"/>
    </row>
    <row r="786" spans="3:12" s="100" customFormat="1" x14ac:dyDescent="0.25">
      <c r="C786" s="457"/>
      <c r="E786" s="457"/>
      <c r="F786" s="457"/>
      <c r="G786" s="457"/>
      <c r="H786" s="457"/>
      <c r="I786" s="457"/>
      <c r="J786" s="457"/>
      <c r="K786" s="457"/>
      <c r="L786" s="457"/>
    </row>
    <row r="787" spans="3:12" s="100" customFormat="1" x14ac:dyDescent="0.25">
      <c r="C787" s="457"/>
      <c r="E787" s="457"/>
      <c r="F787" s="457"/>
      <c r="G787" s="457"/>
      <c r="H787" s="457"/>
      <c r="I787" s="457"/>
      <c r="J787" s="457"/>
      <c r="K787" s="457"/>
      <c r="L787" s="457"/>
    </row>
    <row r="788" spans="3:12" s="100" customFormat="1" x14ac:dyDescent="0.25">
      <c r="C788" s="457"/>
      <c r="E788" s="457"/>
      <c r="F788" s="457"/>
      <c r="G788" s="457"/>
      <c r="H788" s="457"/>
      <c r="I788" s="457"/>
      <c r="J788" s="457"/>
      <c r="K788" s="457"/>
      <c r="L788" s="457"/>
    </row>
    <row r="789" spans="3:12" s="100" customFormat="1" x14ac:dyDescent="0.25">
      <c r="C789" s="457"/>
      <c r="E789" s="457"/>
      <c r="F789" s="457"/>
      <c r="G789" s="457"/>
      <c r="H789" s="457"/>
      <c r="I789" s="457"/>
      <c r="J789" s="457"/>
      <c r="K789" s="457"/>
      <c r="L789" s="457"/>
    </row>
    <row r="790" spans="3:12" s="100" customFormat="1" x14ac:dyDescent="0.25">
      <c r="C790" s="457"/>
      <c r="E790" s="457"/>
      <c r="F790" s="457"/>
      <c r="G790" s="457"/>
      <c r="H790" s="457"/>
      <c r="I790" s="457"/>
      <c r="J790" s="457"/>
      <c r="K790" s="457"/>
      <c r="L790" s="457"/>
    </row>
    <row r="791" spans="3:12" s="100" customFormat="1" x14ac:dyDescent="0.25">
      <c r="C791" s="457"/>
      <c r="E791" s="457"/>
      <c r="F791" s="457"/>
      <c r="G791" s="457"/>
      <c r="H791" s="457"/>
      <c r="I791" s="457"/>
      <c r="J791" s="457"/>
      <c r="K791" s="457"/>
      <c r="L791" s="457"/>
    </row>
    <row r="792" spans="3:12" s="100" customFormat="1" x14ac:dyDescent="0.25">
      <c r="C792" s="457"/>
      <c r="E792" s="457"/>
      <c r="F792" s="457"/>
      <c r="G792" s="457"/>
      <c r="H792" s="457"/>
      <c r="I792" s="457"/>
      <c r="J792" s="457"/>
      <c r="K792" s="457"/>
      <c r="L792" s="457"/>
    </row>
    <row r="793" spans="3:12" s="100" customFormat="1" x14ac:dyDescent="0.25">
      <c r="C793" s="457"/>
      <c r="E793" s="457"/>
      <c r="F793" s="457"/>
      <c r="G793" s="457"/>
      <c r="H793" s="457"/>
      <c r="I793" s="457"/>
      <c r="J793" s="457"/>
      <c r="K793" s="457"/>
      <c r="L793" s="457"/>
    </row>
    <row r="794" spans="3:12" s="100" customFormat="1" x14ac:dyDescent="0.25">
      <c r="C794" s="457"/>
      <c r="E794" s="457"/>
      <c r="F794" s="457"/>
      <c r="G794" s="457"/>
      <c r="H794" s="457"/>
      <c r="I794" s="457"/>
      <c r="J794" s="457"/>
      <c r="K794" s="457"/>
      <c r="L794" s="457"/>
    </row>
    <row r="795" spans="3:12" s="100" customFormat="1" x14ac:dyDescent="0.25">
      <c r="C795" s="457"/>
      <c r="E795" s="457"/>
      <c r="F795" s="457"/>
      <c r="G795" s="457"/>
      <c r="H795" s="457"/>
      <c r="I795" s="457"/>
      <c r="J795" s="457"/>
      <c r="K795" s="457"/>
      <c r="L795" s="457"/>
    </row>
    <row r="796" spans="3:12" s="100" customFormat="1" x14ac:dyDescent="0.25">
      <c r="C796" s="457"/>
      <c r="E796" s="457"/>
      <c r="F796" s="457"/>
      <c r="G796" s="457"/>
      <c r="H796" s="457"/>
      <c r="I796" s="457"/>
      <c r="J796" s="457"/>
      <c r="K796" s="457"/>
      <c r="L796" s="457"/>
    </row>
    <row r="797" spans="3:12" s="100" customFormat="1" x14ac:dyDescent="0.25">
      <c r="C797" s="457"/>
      <c r="E797" s="457"/>
      <c r="F797" s="457"/>
      <c r="G797" s="457"/>
      <c r="H797" s="457"/>
      <c r="I797" s="457"/>
      <c r="J797" s="457"/>
      <c r="K797" s="457"/>
      <c r="L797" s="457"/>
    </row>
    <row r="798" spans="3:12" s="100" customFormat="1" x14ac:dyDescent="0.25">
      <c r="C798" s="457"/>
      <c r="E798" s="457"/>
      <c r="F798" s="457"/>
      <c r="G798" s="457"/>
      <c r="H798" s="457"/>
      <c r="I798" s="457"/>
      <c r="J798" s="457"/>
      <c r="K798" s="457"/>
      <c r="L798" s="457"/>
    </row>
    <row r="799" spans="3:12" s="100" customFormat="1" x14ac:dyDescent="0.25">
      <c r="C799" s="457"/>
      <c r="E799" s="457"/>
      <c r="F799" s="457"/>
      <c r="G799" s="457"/>
      <c r="H799" s="457"/>
      <c r="I799" s="457"/>
      <c r="J799" s="457"/>
      <c r="K799" s="457"/>
      <c r="L799" s="457"/>
    </row>
    <row r="800" spans="3:12" s="100" customFormat="1" x14ac:dyDescent="0.25">
      <c r="C800" s="457"/>
      <c r="E800" s="457"/>
      <c r="F800" s="457"/>
      <c r="G800" s="457"/>
      <c r="H800" s="457"/>
      <c r="I800" s="457"/>
      <c r="J800" s="457"/>
      <c r="K800" s="457"/>
      <c r="L800" s="457"/>
    </row>
    <row r="801" spans="3:12" s="100" customFormat="1" x14ac:dyDescent="0.25">
      <c r="C801" s="457"/>
      <c r="E801" s="457"/>
      <c r="F801" s="457"/>
      <c r="G801" s="457"/>
      <c r="H801" s="457"/>
      <c r="I801" s="457"/>
      <c r="J801" s="457"/>
      <c r="K801" s="457"/>
      <c r="L801" s="457"/>
    </row>
    <row r="802" spans="3:12" s="100" customFormat="1" x14ac:dyDescent="0.25">
      <c r="C802" s="457"/>
      <c r="E802" s="457"/>
      <c r="F802" s="457"/>
      <c r="G802" s="457"/>
      <c r="H802" s="457"/>
      <c r="I802" s="457"/>
      <c r="J802" s="457"/>
      <c r="K802" s="457"/>
      <c r="L802" s="457"/>
    </row>
    <row r="803" spans="3:12" s="100" customFormat="1" x14ac:dyDescent="0.25">
      <c r="C803" s="457"/>
      <c r="E803" s="457"/>
      <c r="F803" s="457"/>
      <c r="G803" s="457"/>
      <c r="H803" s="457"/>
      <c r="I803" s="457"/>
      <c r="J803" s="457"/>
      <c r="K803" s="457"/>
      <c r="L803" s="457"/>
    </row>
    <row r="804" spans="3:12" s="100" customFormat="1" x14ac:dyDescent="0.25">
      <c r="C804" s="457"/>
      <c r="E804" s="457"/>
      <c r="F804" s="457"/>
      <c r="G804" s="457"/>
      <c r="H804" s="457"/>
      <c r="I804" s="457"/>
      <c r="J804" s="457"/>
      <c r="K804" s="457"/>
      <c r="L804" s="457"/>
    </row>
    <row r="805" spans="3:12" s="100" customFormat="1" x14ac:dyDescent="0.25">
      <c r="C805" s="457"/>
      <c r="E805" s="457"/>
      <c r="F805" s="457"/>
      <c r="G805" s="457"/>
      <c r="H805" s="457"/>
      <c r="I805" s="457"/>
      <c r="J805" s="457"/>
      <c r="K805" s="457"/>
      <c r="L805" s="457"/>
    </row>
    <row r="806" spans="3:12" s="100" customFormat="1" x14ac:dyDescent="0.25">
      <c r="C806" s="457"/>
      <c r="E806" s="457"/>
      <c r="F806" s="457"/>
      <c r="G806" s="457"/>
      <c r="H806" s="457"/>
      <c r="I806" s="457"/>
      <c r="J806" s="457"/>
      <c r="K806" s="457"/>
      <c r="L806" s="457"/>
    </row>
    <row r="807" spans="3:12" s="100" customFormat="1" x14ac:dyDescent="0.25">
      <c r="C807" s="457"/>
      <c r="E807" s="457"/>
      <c r="F807" s="457"/>
      <c r="G807" s="457"/>
      <c r="H807" s="457"/>
      <c r="I807" s="457"/>
      <c r="J807" s="457"/>
      <c r="K807" s="457"/>
      <c r="L807" s="457"/>
    </row>
    <row r="808" spans="3:12" s="100" customFormat="1" x14ac:dyDescent="0.25">
      <c r="C808" s="457"/>
      <c r="E808" s="457"/>
      <c r="F808" s="457"/>
      <c r="G808" s="457"/>
      <c r="H808" s="457"/>
      <c r="I808" s="457"/>
      <c r="J808" s="457"/>
      <c r="K808" s="457"/>
      <c r="L808" s="457"/>
    </row>
    <row r="809" spans="3:12" s="100" customFormat="1" x14ac:dyDescent="0.25">
      <c r="C809" s="457"/>
      <c r="E809" s="457"/>
      <c r="F809" s="457"/>
      <c r="G809" s="457"/>
      <c r="H809" s="457"/>
      <c r="I809" s="457"/>
      <c r="J809" s="457"/>
      <c r="K809" s="457"/>
      <c r="L809" s="457"/>
    </row>
    <row r="810" spans="3:12" s="100" customFormat="1" x14ac:dyDescent="0.25">
      <c r="C810" s="457"/>
      <c r="E810" s="457"/>
      <c r="F810" s="457"/>
      <c r="G810" s="457"/>
      <c r="H810" s="457"/>
      <c r="I810" s="457"/>
      <c r="J810" s="457"/>
      <c r="K810" s="457"/>
      <c r="L810" s="457"/>
    </row>
    <row r="811" spans="3:12" s="100" customFormat="1" x14ac:dyDescent="0.25">
      <c r="C811" s="457"/>
      <c r="E811" s="457"/>
      <c r="F811" s="457"/>
      <c r="G811" s="457"/>
      <c r="H811" s="457"/>
      <c r="I811" s="457"/>
      <c r="J811" s="457"/>
      <c r="K811" s="457"/>
      <c r="L811" s="457"/>
    </row>
    <row r="812" spans="3:12" s="100" customFormat="1" x14ac:dyDescent="0.25">
      <c r="C812" s="457"/>
      <c r="E812" s="457"/>
      <c r="F812" s="457"/>
      <c r="G812" s="457"/>
      <c r="H812" s="457"/>
      <c r="I812" s="457"/>
      <c r="J812" s="457"/>
      <c r="K812" s="457"/>
      <c r="L812" s="457"/>
    </row>
    <row r="813" spans="3:12" s="100" customFormat="1" x14ac:dyDescent="0.25">
      <c r="C813" s="457"/>
      <c r="E813" s="457"/>
      <c r="F813" s="457"/>
      <c r="G813" s="457"/>
      <c r="H813" s="457"/>
      <c r="I813" s="457"/>
      <c r="J813" s="457"/>
      <c r="K813" s="457"/>
      <c r="L813" s="457"/>
    </row>
    <row r="814" spans="3:12" s="100" customFormat="1" x14ac:dyDescent="0.25">
      <c r="C814" s="457"/>
      <c r="E814" s="457"/>
      <c r="F814" s="457"/>
      <c r="G814" s="457"/>
      <c r="H814" s="457"/>
      <c r="I814" s="457"/>
      <c r="J814" s="457"/>
      <c r="K814" s="457"/>
      <c r="L814" s="457"/>
    </row>
    <row r="815" spans="3:12" s="100" customFormat="1" x14ac:dyDescent="0.25">
      <c r="C815" s="457"/>
      <c r="E815" s="457"/>
      <c r="F815" s="457"/>
      <c r="G815" s="457"/>
      <c r="H815" s="457"/>
      <c r="I815" s="457"/>
      <c r="J815" s="457"/>
      <c r="K815" s="457"/>
      <c r="L815" s="457"/>
    </row>
    <row r="816" spans="3:12" s="100" customFormat="1" x14ac:dyDescent="0.25">
      <c r="C816" s="457"/>
      <c r="E816" s="457"/>
      <c r="F816" s="457"/>
      <c r="G816" s="457"/>
      <c r="H816" s="457"/>
      <c r="I816" s="457"/>
      <c r="J816" s="457"/>
      <c r="K816" s="457"/>
      <c r="L816" s="457"/>
    </row>
    <row r="817" spans="3:12" s="100" customFormat="1" x14ac:dyDescent="0.25">
      <c r="C817" s="457"/>
      <c r="E817" s="457"/>
      <c r="F817" s="457"/>
      <c r="G817" s="457"/>
      <c r="H817" s="457"/>
      <c r="I817" s="457"/>
      <c r="J817" s="457"/>
      <c r="K817" s="457"/>
      <c r="L817" s="457"/>
    </row>
    <row r="818" spans="3:12" s="100" customFormat="1" x14ac:dyDescent="0.25">
      <c r="C818" s="457"/>
      <c r="E818" s="457"/>
      <c r="F818" s="457"/>
      <c r="G818" s="457"/>
      <c r="H818" s="457"/>
      <c r="I818" s="457"/>
      <c r="J818" s="457"/>
      <c r="K818" s="457"/>
      <c r="L818" s="457"/>
    </row>
    <row r="819" spans="3:12" s="100" customFormat="1" x14ac:dyDescent="0.25">
      <c r="C819" s="457"/>
      <c r="E819" s="457"/>
      <c r="F819" s="457"/>
      <c r="G819" s="457"/>
      <c r="H819" s="457"/>
      <c r="I819" s="457"/>
      <c r="J819" s="457"/>
      <c r="K819" s="457"/>
      <c r="L819" s="457"/>
    </row>
    <row r="820" spans="3:12" s="100" customFormat="1" x14ac:dyDescent="0.25">
      <c r="C820" s="457"/>
      <c r="E820" s="457"/>
      <c r="F820" s="457"/>
      <c r="G820" s="457"/>
      <c r="H820" s="457"/>
      <c r="I820" s="457"/>
      <c r="J820" s="457"/>
      <c r="K820" s="457"/>
      <c r="L820" s="457"/>
    </row>
    <row r="821" spans="3:12" s="100" customFormat="1" x14ac:dyDescent="0.25">
      <c r="C821" s="457"/>
      <c r="E821" s="457"/>
      <c r="F821" s="457"/>
      <c r="G821" s="457"/>
      <c r="H821" s="457"/>
      <c r="I821" s="457"/>
      <c r="J821" s="457"/>
      <c r="K821" s="457"/>
      <c r="L821" s="457"/>
    </row>
    <row r="822" spans="3:12" s="100" customFormat="1" x14ac:dyDescent="0.25">
      <c r="C822" s="457"/>
      <c r="E822" s="457"/>
      <c r="F822" s="457"/>
      <c r="G822" s="457"/>
      <c r="H822" s="457"/>
      <c r="I822" s="457"/>
      <c r="J822" s="457"/>
      <c r="K822" s="457"/>
      <c r="L822" s="457"/>
    </row>
    <row r="823" spans="3:12" s="100" customFormat="1" x14ac:dyDescent="0.25">
      <c r="C823" s="457"/>
      <c r="E823" s="457"/>
      <c r="F823" s="457"/>
      <c r="G823" s="457"/>
      <c r="H823" s="457"/>
      <c r="I823" s="457"/>
      <c r="J823" s="457"/>
      <c r="K823" s="457"/>
      <c r="L823" s="457"/>
    </row>
    <row r="824" spans="3:12" s="100" customFormat="1" x14ac:dyDescent="0.25">
      <c r="C824" s="457"/>
      <c r="E824" s="457"/>
      <c r="F824" s="457"/>
      <c r="G824" s="457"/>
      <c r="H824" s="457"/>
      <c r="I824" s="457"/>
      <c r="J824" s="457"/>
      <c r="K824" s="457"/>
      <c r="L824" s="457"/>
    </row>
    <row r="825" spans="3:12" s="100" customFormat="1" x14ac:dyDescent="0.25">
      <c r="C825" s="457"/>
      <c r="E825" s="457"/>
      <c r="F825" s="457"/>
      <c r="G825" s="457"/>
      <c r="H825" s="457"/>
      <c r="I825" s="457"/>
      <c r="J825" s="457"/>
      <c r="K825" s="457"/>
      <c r="L825" s="457"/>
    </row>
    <row r="826" spans="3:12" s="100" customFormat="1" x14ac:dyDescent="0.25">
      <c r="C826" s="457"/>
      <c r="E826" s="457"/>
      <c r="F826" s="457"/>
      <c r="G826" s="457"/>
      <c r="H826" s="457"/>
      <c r="I826" s="457"/>
      <c r="J826" s="457"/>
      <c r="K826" s="457"/>
      <c r="L826" s="457"/>
    </row>
    <row r="827" spans="3:12" s="100" customFormat="1" x14ac:dyDescent="0.25">
      <c r="C827" s="457"/>
      <c r="E827" s="457"/>
      <c r="F827" s="457"/>
      <c r="G827" s="457"/>
      <c r="H827" s="457"/>
      <c r="I827" s="457"/>
      <c r="J827" s="457"/>
      <c r="K827" s="457"/>
      <c r="L827" s="457"/>
    </row>
    <row r="828" spans="3:12" s="100" customFormat="1" x14ac:dyDescent="0.25">
      <c r="C828" s="457"/>
      <c r="E828" s="457"/>
      <c r="F828" s="457"/>
      <c r="G828" s="457"/>
      <c r="H828" s="457"/>
      <c r="I828" s="457"/>
      <c r="J828" s="457"/>
      <c r="K828" s="457"/>
      <c r="L828" s="457"/>
    </row>
    <row r="829" spans="3:12" s="100" customFormat="1" x14ac:dyDescent="0.25">
      <c r="C829" s="457"/>
      <c r="E829" s="457"/>
      <c r="F829" s="457"/>
      <c r="G829" s="457"/>
      <c r="H829" s="457"/>
      <c r="I829" s="457"/>
      <c r="J829" s="457"/>
      <c r="K829" s="457"/>
      <c r="L829" s="457"/>
    </row>
    <row r="830" spans="3:12" s="100" customFormat="1" x14ac:dyDescent="0.25">
      <c r="C830" s="457"/>
      <c r="E830" s="457"/>
      <c r="F830" s="457"/>
      <c r="G830" s="457"/>
      <c r="H830" s="457"/>
      <c r="I830" s="457"/>
      <c r="J830" s="457"/>
      <c r="K830" s="457"/>
      <c r="L830" s="457"/>
    </row>
    <row r="831" spans="3:12" s="100" customFormat="1" x14ac:dyDescent="0.25">
      <c r="C831" s="457"/>
      <c r="E831" s="457"/>
      <c r="F831" s="457"/>
      <c r="G831" s="457"/>
      <c r="H831" s="457"/>
      <c r="I831" s="457"/>
      <c r="J831" s="457"/>
      <c r="K831" s="457"/>
      <c r="L831" s="457"/>
    </row>
    <row r="832" spans="3:12" s="100" customFormat="1" x14ac:dyDescent="0.25">
      <c r="C832" s="457"/>
      <c r="E832" s="457"/>
      <c r="F832" s="457"/>
      <c r="G832" s="457"/>
      <c r="H832" s="457"/>
      <c r="I832" s="457"/>
      <c r="J832" s="457"/>
      <c r="K832" s="457"/>
      <c r="L832" s="457"/>
    </row>
    <row r="833" spans="3:12" s="100" customFormat="1" x14ac:dyDescent="0.25">
      <c r="C833" s="457"/>
      <c r="E833" s="457"/>
      <c r="F833" s="457"/>
      <c r="G833" s="457"/>
      <c r="H833" s="457"/>
      <c r="I833" s="457"/>
      <c r="J833" s="457"/>
      <c r="K833" s="457"/>
      <c r="L833" s="457"/>
    </row>
    <row r="834" spans="3:12" s="100" customFormat="1" x14ac:dyDescent="0.25">
      <c r="C834" s="457"/>
      <c r="E834" s="457"/>
      <c r="F834" s="457"/>
      <c r="G834" s="457"/>
      <c r="H834" s="457"/>
      <c r="I834" s="457"/>
      <c r="J834" s="457"/>
      <c r="K834" s="457"/>
      <c r="L834" s="457"/>
    </row>
  </sheetData>
  <mergeCells count="23">
    <mergeCell ref="L7:L8"/>
    <mergeCell ref="G22:G23"/>
    <mergeCell ref="H22:H23"/>
    <mergeCell ref="I22:I23"/>
    <mergeCell ref="J22:J23"/>
    <mergeCell ref="K22:K23"/>
    <mergeCell ref="L22:L23"/>
    <mergeCell ref="M1:M5"/>
    <mergeCell ref="N1:N5"/>
    <mergeCell ref="O1:O5"/>
    <mergeCell ref="P1:P5"/>
    <mergeCell ref="A7:A33"/>
    <mergeCell ref="B7:B33"/>
    <mergeCell ref="M19:P19"/>
    <mergeCell ref="M29:P29"/>
    <mergeCell ref="D20:P20"/>
    <mergeCell ref="G1:I5"/>
    <mergeCell ref="J1:L5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BC498"/>
  <sheetViews>
    <sheetView topLeftCell="A23" zoomScale="80" zoomScaleNormal="80" workbookViewId="0">
      <selection activeCell="H38" sqref="H38"/>
    </sheetView>
  </sheetViews>
  <sheetFormatPr defaultColWidth="0" defaultRowHeight="18" x14ac:dyDescent="0.25"/>
  <cols>
    <col min="1" max="1" width="27.7109375" customWidth="1"/>
    <col min="2" max="2" width="12.42578125" customWidth="1"/>
    <col min="3" max="3" width="12.42578125" style="389" customWidth="1"/>
    <col min="4" max="4" width="50" customWidth="1"/>
    <col min="5" max="5" width="17.85546875" style="389" customWidth="1"/>
    <col min="6" max="6" width="16" style="389" customWidth="1"/>
    <col min="7" max="12" width="8.7109375" style="389" customWidth="1"/>
    <col min="13" max="13" width="15.42578125" customWidth="1"/>
    <col min="14" max="15" width="9.140625" customWidth="1"/>
    <col min="16" max="16" width="12.42578125" customWidth="1"/>
    <col min="17" max="55" width="0" style="100" hidden="1" customWidth="1"/>
    <col min="56" max="16384" width="9.140625" hidden="1"/>
  </cols>
  <sheetData>
    <row r="1" spans="1:17" ht="19.5" customHeight="1" x14ac:dyDescent="0.2">
      <c r="A1" s="60" t="s">
        <v>433</v>
      </c>
      <c r="B1" s="89" t="s">
        <v>5</v>
      </c>
      <c r="C1" s="476"/>
      <c r="D1" s="89" t="s">
        <v>5</v>
      </c>
      <c r="E1" s="476"/>
      <c r="F1" s="476"/>
      <c r="G1" s="813" t="s">
        <v>1555</v>
      </c>
      <c r="H1" s="814"/>
      <c r="I1" s="815"/>
      <c r="J1" s="813" t="s">
        <v>1556</v>
      </c>
      <c r="K1" s="814"/>
      <c r="L1" s="815"/>
      <c r="M1" s="884" t="s">
        <v>9</v>
      </c>
      <c r="N1" s="884" t="s">
        <v>10</v>
      </c>
      <c r="O1" s="884" t="s">
        <v>11</v>
      </c>
      <c r="P1" s="884" t="s">
        <v>12</v>
      </c>
    </row>
    <row r="2" spans="1:17" ht="23.25" customHeight="1" x14ac:dyDescent="0.2">
      <c r="A2" s="61" t="s">
        <v>1</v>
      </c>
      <c r="B2" s="90" t="s">
        <v>1112</v>
      </c>
      <c r="C2" s="401"/>
      <c r="D2" s="90" t="s">
        <v>65</v>
      </c>
      <c r="E2" s="401"/>
      <c r="F2" s="401"/>
      <c r="G2" s="816"/>
      <c r="H2" s="817"/>
      <c r="I2" s="818"/>
      <c r="J2" s="816"/>
      <c r="K2" s="817"/>
      <c r="L2" s="818"/>
      <c r="M2" s="885"/>
      <c r="N2" s="885"/>
      <c r="O2" s="885"/>
      <c r="P2" s="885"/>
    </row>
    <row r="3" spans="1:17" ht="18" customHeight="1" x14ac:dyDescent="0.2">
      <c r="A3" s="61" t="s">
        <v>2</v>
      </c>
      <c r="B3" s="91"/>
      <c r="C3" s="401"/>
      <c r="D3" s="90" t="s">
        <v>66</v>
      </c>
      <c r="E3" s="401"/>
      <c r="F3" s="401"/>
      <c r="G3" s="816"/>
      <c r="H3" s="817"/>
      <c r="I3" s="818"/>
      <c r="J3" s="816"/>
      <c r="K3" s="817"/>
      <c r="L3" s="818"/>
      <c r="M3" s="885"/>
      <c r="N3" s="885"/>
      <c r="O3" s="885"/>
      <c r="P3" s="885"/>
    </row>
    <row r="4" spans="1:17" ht="18.75" customHeight="1" x14ac:dyDescent="0.2">
      <c r="A4" s="61" t="s">
        <v>64</v>
      </c>
      <c r="B4" s="91"/>
      <c r="C4" s="401"/>
      <c r="D4" s="91"/>
      <c r="E4" s="401"/>
      <c r="F4" s="401"/>
      <c r="G4" s="816"/>
      <c r="H4" s="817"/>
      <c r="I4" s="818"/>
      <c r="J4" s="816"/>
      <c r="K4" s="817"/>
      <c r="L4" s="818"/>
      <c r="M4" s="885"/>
      <c r="N4" s="885"/>
      <c r="O4" s="885"/>
      <c r="P4" s="885"/>
    </row>
    <row r="5" spans="1:17" ht="30.75" customHeight="1" thickBot="1" x14ac:dyDescent="0.25">
      <c r="A5" s="62" t="s">
        <v>4</v>
      </c>
      <c r="B5" s="92"/>
      <c r="C5" s="405"/>
      <c r="D5" s="92"/>
      <c r="E5" s="405"/>
      <c r="F5" s="405"/>
      <c r="G5" s="819"/>
      <c r="H5" s="820"/>
      <c r="I5" s="821"/>
      <c r="J5" s="819"/>
      <c r="K5" s="820"/>
      <c r="L5" s="821"/>
      <c r="M5" s="886"/>
      <c r="N5" s="886"/>
      <c r="O5" s="886"/>
      <c r="P5" s="886"/>
    </row>
    <row r="6" spans="1:17" ht="40.5" customHeight="1" thickBot="1" x14ac:dyDescent="0.25">
      <c r="A6" s="740">
        <v>43946</v>
      </c>
      <c r="B6" s="92"/>
      <c r="C6" s="387" t="s">
        <v>1436</v>
      </c>
      <c r="D6" s="182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25" t="str">
        <f>'Данные по ТП'!C187</f>
        <v>ТМ-160/6</v>
      </c>
      <c r="N6" s="126" t="s">
        <v>1352</v>
      </c>
      <c r="O6" s="125" t="s">
        <v>5</v>
      </c>
      <c r="P6" s="127">
        <f>'Данные по ТП'!F187</f>
        <v>10447</v>
      </c>
    </row>
    <row r="7" spans="1:17" ht="18.75" thickBot="1" x14ac:dyDescent="0.25">
      <c r="A7" s="794" t="s">
        <v>1120</v>
      </c>
      <c r="B7" s="912" t="s">
        <v>1113</v>
      </c>
      <c r="C7" s="401">
        <v>1</v>
      </c>
      <c r="D7" s="319" t="s">
        <v>1114</v>
      </c>
      <c r="E7" s="395"/>
      <c r="F7" s="686">
        <f>((O7*1.73*220*0.9)/1000)+((N7*1.73*220*0.9)/1000)+((M7*1.73*220*0.9)/1000)</f>
        <v>7.5358799999999997</v>
      </c>
      <c r="G7" s="822">
        <v>230</v>
      </c>
      <c r="H7" s="822">
        <v>226</v>
      </c>
      <c r="I7" s="822">
        <v>224</v>
      </c>
      <c r="J7" s="822">
        <v>397</v>
      </c>
      <c r="K7" s="822">
        <v>397</v>
      </c>
      <c r="L7" s="822">
        <v>397</v>
      </c>
      <c r="M7" s="323">
        <v>1</v>
      </c>
      <c r="N7" s="323">
        <v>1</v>
      </c>
      <c r="O7" s="323">
        <v>20</v>
      </c>
      <c r="P7" s="324">
        <v>20</v>
      </c>
      <c r="Q7" s="313"/>
    </row>
    <row r="8" spans="1:17" ht="19.5" thickBot="1" x14ac:dyDescent="0.25">
      <c r="A8" s="800"/>
      <c r="B8" s="892"/>
      <c r="C8" s="401">
        <v>2</v>
      </c>
      <c r="D8" s="319" t="s">
        <v>1115</v>
      </c>
      <c r="E8" s="395"/>
      <c r="F8" s="686">
        <f t="shared" ref="F8:F11" si="0">((O8*1.73*220*0.9)/1000)+((N8*1.73*220*0.9)/1000)+((M8*1.73*220*0.9)/1000)</f>
        <v>0</v>
      </c>
      <c r="G8" s="823"/>
      <c r="H8" s="823"/>
      <c r="I8" s="823"/>
      <c r="J8" s="823"/>
      <c r="K8" s="823"/>
      <c r="L8" s="823"/>
      <c r="M8" s="325">
        <v>0</v>
      </c>
      <c r="N8" s="325">
        <v>0</v>
      </c>
      <c r="O8" s="325">
        <v>0</v>
      </c>
      <c r="P8" s="326">
        <v>0</v>
      </c>
      <c r="Q8" s="314"/>
    </row>
    <row r="9" spans="1:17" ht="19.5" thickBot="1" x14ac:dyDescent="0.25">
      <c r="A9" s="800"/>
      <c r="B9" s="892"/>
      <c r="C9" s="401">
        <v>3</v>
      </c>
      <c r="D9" s="319" t="s">
        <v>1116</v>
      </c>
      <c r="E9" s="395"/>
      <c r="F9" s="686">
        <f t="shared" si="0"/>
        <v>18.154620000000001</v>
      </c>
      <c r="G9" s="686"/>
      <c r="H9" s="686"/>
      <c r="I9" s="686"/>
      <c r="J9" s="686"/>
      <c r="K9" s="686"/>
      <c r="L9" s="686"/>
      <c r="M9" s="325">
        <v>25</v>
      </c>
      <c r="N9" s="325">
        <v>13</v>
      </c>
      <c r="O9" s="325">
        <v>15</v>
      </c>
      <c r="P9" s="326">
        <v>11</v>
      </c>
      <c r="Q9" s="314"/>
    </row>
    <row r="10" spans="1:17" ht="19.5" thickBot="1" x14ac:dyDescent="0.25">
      <c r="A10" s="800"/>
      <c r="B10" s="892"/>
      <c r="C10" s="401">
        <v>4</v>
      </c>
      <c r="D10" s="319" t="s">
        <v>1117</v>
      </c>
      <c r="E10" s="395"/>
      <c r="F10" s="686">
        <f t="shared" si="0"/>
        <v>8.9060399999999991</v>
      </c>
      <c r="G10" s="686"/>
      <c r="H10" s="686"/>
      <c r="I10" s="686"/>
      <c r="J10" s="686"/>
      <c r="K10" s="686"/>
      <c r="L10" s="686"/>
      <c r="M10" s="325">
        <v>1</v>
      </c>
      <c r="N10" s="325">
        <v>25</v>
      </c>
      <c r="O10" s="325">
        <v>0</v>
      </c>
      <c r="P10" s="326">
        <v>25</v>
      </c>
      <c r="Q10" s="314"/>
    </row>
    <row r="11" spans="1:17" ht="19.5" thickBot="1" x14ac:dyDescent="0.25">
      <c r="A11" s="800"/>
      <c r="B11" s="892"/>
      <c r="C11" s="401">
        <v>5</v>
      </c>
      <c r="D11" s="319" t="s">
        <v>1118</v>
      </c>
      <c r="E11" s="395"/>
      <c r="F11" s="686">
        <f t="shared" si="0"/>
        <v>8.5635000000000012</v>
      </c>
      <c r="G11" s="686"/>
      <c r="H11" s="686"/>
      <c r="I11" s="686"/>
      <c r="J11" s="686"/>
      <c r="K11" s="686"/>
      <c r="L11" s="686"/>
      <c r="M11" s="325">
        <v>0</v>
      </c>
      <c r="N11" s="325">
        <v>20</v>
      </c>
      <c r="O11" s="325">
        <v>5</v>
      </c>
      <c r="P11" s="326">
        <v>10</v>
      </c>
      <c r="Q11" s="314"/>
    </row>
    <row r="12" spans="1:17" ht="19.5" thickBot="1" x14ac:dyDescent="0.25">
      <c r="A12" s="800"/>
      <c r="B12" s="892"/>
      <c r="C12" s="401">
        <v>6</v>
      </c>
      <c r="D12" s="319" t="s">
        <v>1119</v>
      </c>
      <c r="E12" s="395"/>
      <c r="F12" s="686">
        <f>((O12*1.73*220*0.9)/1000)+((N12*1.73*220*0.9)/1000)+((M12*1.73*220*0.9)/1000)</f>
        <v>0</v>
      </c>
      <c r="G12" s="686"/>
      <c r="H12" s="686"/>
      <c r="I12" s="686"/>
      <c r="J12" s="686"/>
      <c r="K12" s="686"/>
      <c r="L12" s="686"/>
      <c r="M12" s="327"/>
      <c r="N12" s="327"/>
      <c r="O12" s="327"/>
      <c r="P12" s="328"/>
      <c r="Q12" s="315"/>
    </row>
    <row r="13" spans="1:17" ht="19.5" thickBot="1" x14ac:dyDescent="0.25">
      <c r="A13" s="800"/>
      <c r="B13" s="892"/>
      <c r="C13" s="401"/>
      <c r="D13" s="3" t="s">
        <v>1344</v>
      </c>
      <c r="E13" s="393"/>
      <c r="F13" s="686"/>
      <c r="G13" s="686"/>
      <c r="H13" s="686"/>
      <c r="I13" s="686"/>
      <c r="J13" s="686"/>
      <c r="K13" s="686"/>
      <c r="L13" s="686"/>
      <c r="M13" s="70">
        <v>49</v>
      </c>
      <c r="N13" s="70">
        <v>26</v>
      </c>
      <c r="O13" s="70">
        <v>34</v>
      </c>
      <c r="P13" s="93">
        <v>7</v>
      </c>
      <c r="Q13" s="316"/>
    </row>
    <row r="14" spans="1:17" ht="19.5" thickBot="1" x14ac:dyDescent="0.25">
      <c r="A14" s="800"/>
      <c r="B14" s="892"/>
      <c r="C14" s="401"/>
      <c r="D14" s="3" t="s">
        <v>1315</v>
      </c>
      <c r="E14" s="393"/>
      <c r="F14" s="686"/>
      <c r="G14" s="686"/>
      <c r="H14" s="686"/>
      <c r="I14" s="686"/>
      <c r="J14" s="686"/>
      <c r="K14" s="686"/>
      <c r="L14" s="686"/>
      <c r="M14" s="135">
        <f t="shared" ref="M14:O14" si="1">(M13*1.73*220*0.9)/1000</f>
        <v>16.784459999999999</v>
      </c>
      <c r="N14" s="135">
        <f t="shared" si="1"/>
        <v>8.9060399999999991</v>
      </c>
      <c r="O14" s="135">
        <f t="shared" si="1"/>
        <v>11.646360000000001</v>
      </c>
      <c r="P14" s="136"/>
      <c r="Q14" s="168"/>
    </row>
    <row r="15" spans="1:17" ht="18.75" thickBot="1" x14ac:dyDescent="0.25">
      <c r="A15" s="800"/>
      <c r="B15" s="892"/>
      <c r="C15" s="401"/>
      <c r="D15" s="3" t="s">
        <v>1343</v>
      </c>
      <c r="E15" s="394"/>
      <c r="F15" s="686"/>
      <c r="G15" s="723"/>
      <c r="H15" s="723"/>
      <c r="I15" s="723"/>
      <c r="J15" s="723"/>
      <c r="K15" s="723"/>
      <c r="L15" s="723"/>
      <c r="M15" s="788">
        <f>(M14+N14+O14)</f>
        <v>37.336860000000001</v>
      </c>
      <c r="N15" s="789"/>
      <c r="O15" s="789"/>
      <c r="P15" s="790"/>
      <c r="Q15" s="168"/>
    </row>
    <row r="16" spans="1:17" ht="36.75" customHeight="1" thickBot="1" x14ac:dyDescent="0.25">
      <c r="A16" s="684"/>
      <c r="B16" s="684"/>
      <c r="C16" s="684"/>
      <c r="D16" s="621" t="str">
        <f>HYPERLINK("#Оглавление!h16","&lt;&lt;&lt;&lt;&lt;")</f>
        <v>&lt;&lt;&lt;&lt;&lt;</v>
      </c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</row>
    <row r="17" spans="1:17" ht="36.75" thickBot="1" x14ac:dyDescent="0.25">
      <c r="A17" s="740">
        <v>43946</v>
      </c>
      <c r="B17" s="92"/>
      <c r="C17" s="387" t="s">
        <v>1436</v>
      </c>
      <c r="D17" s="182" t="s">
        <v>1351</v>
      </c>
      <c r="E17" s="390" t="s">
        <v>1435</v>
      </c>
      <c r="F17" s="499" t="s">
        <v>1511</v>
      </c>
      <c r="G17" s="499" t="s">
        <v>1557</v>
      </c>
      <c r="H17" s="720" t="s">
        <v>1558</v>
      </c>
      <c r="I17" s="499" t="s">
        <v>1559</v>
      </c>
      <c r="J17" s="720" t="s">
        <v>1446</v>
      </c>
      <c r="K17" s="499" t="s">
        <v>1560</v>
      </c>
      <c r="L17" s="499" t="s">
        <v>1561</v>
      </c>
      <c r="M17" s="125" t="str">
        <f>'Данные по ТП'!C188</f>
        <v>ТМ-630/6</v>
      </c>
      <c r="N17" s="126" t="s">
        <v>1352</v>
      </c>
      <c r="O17" s="125" t="s">
        <v>5</v>
      </c>
      <c r="P17" s="127">
        <f>'Данные по ТП'!F188</f>
        <v>2146</v>
      </c>
    </row>
    <row r="18" spans="1:17" ht="19.5" customHeight="1" thickBot="1" x14ac:dyDescent="0.25">
      <c r="A18" s="794" t="s">
        <v>1120</v>
      </c>
      <c r="B18" s="912" t="s">
        <v>1121</v>
      </c>
      <c r="C18" s="401">
        <v>1</v>
      </c>
      <c r="D18" s="319" t="s">
        <v>1122</v>
      </c>
      <c r="E18" s="395"/>
      <c r="F18" s="686">
        <f>((O18*1.73*220*0.9)/1000)+((N18*1.73*220*0.9)/1000)+((M18*1.73*220*0.9)/1000)</f>
        <v>5.1380999999999997</v>
      </c>
      <c r="G18" s="822">
        <v>226</v>
      </c>
      <c r="H18" s="822">
        <v>228</v>
      </c>
      <c r="I18" s="822">
        <v>226</v>
      </c>
      <c r="J18" s="822">
        <v>397</v>
      </c>
      <c r="K18" s="822">
        <v>386</v>
      </c>
      <c r="L18" s="822">
        <v>392</v>
      </c>
      <c r="M18" s="303">
        <v>2</v>
      </c>
      <c r="N18" s="303">
        <v>7</v>
      </c>
      <c r="O18" s="303">
        <v>6</v>
      </c>
      <c r="P18" s="304">
        <v>3</v>
      </c>
      <c r="Q18" s="314"/>
    </row>
    <row r="19" spans="1:17" ht="30.75" thickBot="1" x14ac:dyDescent="0.25">
      <c r="A19" s="800"/>
      <c r="B19" s="892"/>
      <c r="C19" s="401">
        <v>2</v>
      </c>
      <c r="D19" s="319" t="s">
        <v>1123</v>
      </c>
      <c r="E19" s="395"/>
      <c r="F19" s="686">
        <f t="shared" ref="F19:F22" si="2">((O19*1.73*220*0.9)/1000)+((N19*1.73*220*0.9)/1000)+((M19*1.73*220*0.9)/1000)</f>
        <v>0.34254000000000001</v>
      </c>
      <c r="G19" s="823"/>
      <c r="H19" s="823"/>
      <c r="I19" s="823"/>
      <c r="J19" s="823"/>
      <c r="K19" s="823"/>
      <c r="L19" s="823"/>
      <c r="M19" s="278">
        <v>1</v>
      </c>
      <c r="N19" s="278"/>
      <c r="O19" s="278"/>
      <c r="P19" s="329">
        <v>1</v>
      </c>
    </row>
    <row r="20" spans="1:17" ht="30.75" thickBot="1" x14ac:dyDescent="0.25">
      <c r="A20" s="800"/>
      <c r="B20" s="892"/>
      <c r="C20" s="401">
        <v>3</v>
      </c>
      <c r="D20" s="319" t="s">
        <v>1124</v>
      </c>
      <c r="E20" s="395"/>
      <c r="F20" s="686">
        <f t="shared" si="2"/>
        <v>11.303819999999998</v>
      </c>
      <c r="G20" s="686"/>
      <c r="H20" s="686"/>
      <c r="I20" s="686"/>
      <c r="J20" s="686"/>
      <c r="K20" s="686"/>
      <c r="L20" s="686"/>
      <c r="M20" s="278">
        <v>21</v>
      </c>
      <c r="N20" s="278">
        <v>7</v>
      </c>
      <c r="O20" s="278">
        <v>5</v>
      </c>
      <c r="P20" s="329">
        <v>9</v>
      </c>
    </row>
    <row r="21" spans="1:17" ht="21" thickBot="1" x14ac:dyDescent="0.25">
      <c r="A21" s="800"/>
      <c r="B21" s="892"/>
      <c r="C21" s="401">
        <v>4</v>
      </c>
      <c r="D21" s="319" t="s">
        <v>1125</v>
      </c>
      <c r="E21" s="395"/>
      <c r="F21" s="686">
        <f t="shared" si="2"/>
        <v>0</v>
      </c>
      <c r="G21" s="686"/>
      <c r="H21" s="686"/>
      <c r="I21" s="686"/>
      <c r="J21" s="686"/>
      <c r="K21" s="686"/>
      <c r="L21" s="686"/>
      <c r="M21" s="278">
        <v>0</v>
      </c>
      <c r="N21" s="278">
        <v>0</v>
      </c>
      <c r="O21" s="278">
        <v>0</v>
      </c>
      <c r="P21" s="329">
        <v>0</v>
      </c>
    </row>
    <row r="22" spans="1:17" ht="21" thickBot="1" x14ac:dyDescent="0.25">
      <c r="A22" s="800"/>
      <c r="B22" s="892"/>
      <c r="C22" s="401">
        <v>5</v>
      </c>
      <c r="D22" s="319" t="s">
        <v>1126</v>
      </c>
      <c r="E22" s="395"/>
      <c r="F22" s="686">
        <f t="shared" si="2"/>
        <v>0</v>
      </c>
      <c r="G22" s="686"/>
      <c r="H22" s="686"/>
      <c r="I22" s="686"/>
      <c r="J22" s="686"/>
      <c r="K22" s="686"/>
      <c r="L22" s="686"/>
      <c r="M22" s="330"/>
      <c r="N22" s="330"/>
      <c r="O22" s="330"/>
      <c r="P22" s="331"/>
    </row>
    <row r="23" spans="1:17" ht="21" thickBot="1" x14ac:dyDescent="0.25">
      <c r="A23" s="800"/>
      <c r="B23" s="892"/>
      <c r="C23" s="401">
        <v>6</v>
      </c>
      <c r="D23" s="319" t="s">
        <v>1119</v>
      </c>
      <c r="E23" s="395"/>
      <c r="F23" s="686">
        <f>((O23*1.73*220*0.9)/1000)+((N23*1.73*220*0.9)/1000)+((M23*1.73*220*0.9)/1000)</f>
        <v>0</v>
      </c>
      <c r="G23" s="686"/>
      <c r="H23" s="686"/>
      <c r="I23" s="686"/>
      <c r="J23" s="686"/>
      <c r="K23" s="686"/>
      <c r="L23" s="686"/>
      <c r="M23" s="330"/>
      <c r="N23" s="330"/>
      <c r="O23" s="330"/>
      <c r="P23" s="331"/>
    </row>
    <row r="24" spans="1:17" ht="21" thickBot="1" x14ac:dyDescent="0.25">
      <c r="A24" s="800"/>
      <c r="B24" s="892"/>
      <c r="C24" s="401"/>
      <c r="D24" s="3" t="s">
        <v>1344</v>
      </c>
      <c r="E24" s="482"/>
      <c r="F24" s="482"/>
      <c r="G24" s="482"/>
      <c r="H24" s="482"/>
      <c r="I24" s="482"/>
      <c r="J24" s="482"/>
      <c r="K24" s="482"/>
      <c r="L24" s="482"/>
      <c r="M24" s="95">
        <f>SUM(M18:M23)</f>
        <v>24</v>
      </c>
      <c r="N24" s="95">
        <f>SUM(N18:N23)</f>
        <v>14</v>
      </c>
      <c r="O24" s="95">
        <f>SUM(O18:O23)</f>
        <v>11</v>
      </c>
      <c r="P24" s="96">
        <f>SUM(P18:P23)</f>
        <v>13</v>
      </c>
    </row>
    <row r="25" spans="1:17" ht="19.5" thickBot="1" x14ac:dyDescent="0.25">
      <c r="A25" s="800"/>
      <c r="B25" s="892"/>
      <c r="C25" s="401"/>
      <c r="D25" s="3" t="s">
        <v>1315</v>
      </c>
      <c r="E25" s="393"/>
      <c r="F25" s="393"/>
      <c r="G25" s="393"/>
      <c r="H25" s="393"/>
      <c r="I25" s="393"/>
      <c r="J25" s="393"/>
      <c r="K25" s="393"/>
      <c r="L25" s="393"/>
      <c r="M25" s="135">
        <f t="shared" ref="M25:O25" si="3">(M24*1.73*220*0.9)/1000</f>
        <v>8.2209599999999998</v>
      </c>
      <c r="N25" s="135">
        <f t="shared" si="3"/>
        <v>4.7955599999999992</v>
      </c>
      <c r="O25" s="135">
        <f t="shared" si="3"/>
        <v>3.7679400000000003</v>
      </c>
      <c r="P25" s="136"/>
      <c r="Q25" s="168"/>
    </row>
    <row r="26" spans="1:17" ht="18.75" thickBot="1" x14ac:dyDescent="0.25">
      <c r="A26" s="800"/>
      <c r="B26" s="892"/>
      <c r="C26" s="401"/>
      <c r="D26" s="3" t="s">
        <v>1343</v>
      </c>
      <c r="E26" s="394"/>
      <c r="F26" s="394"/>
      <c r="G26" s="394"/>
      <c r="H26" s="394"/>
      <c r="I26" s="394"/>
      <c r="J26" s="394"/>
      <c r="K26" s="394"/>
      <c r="L26" s="394"/>
      <c r="M26" s="788">
        <f>(M25+N25+O25)</f>
        <v>16.784459999999999</v>
      </c>
      <c r="N26" s="789"/>
      <c r="O26" s="789"/>
      <c r="P26" s="790"/>
      <c r="Q26" s="168"/>
    </row>
    <row r="27" spans="1:17" ht="33.75" customHeight="1" thickBot="1" x14ac:dyDescent="0.25">
      <c r="A27" s="684"/>
      <c r="B27" s="684"/>
      <c r="C27" s="684"/>
      <c r="D27" s="621" t="str">
        <f>HYPERLINK("#Оглавление!h16","&lt;&lt;&lt;&lt;&lt;")</f>
        <v>&lt;&lt;&lt;&lt;&lt;</v>
      </c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101"/>
    </row>
    <row r="28" spans="1:17" ht="33.75" customHeight="1" thickBot="1" x14ac:dyDescent="0.25">
      <c r="A28" s="244" t="s">
        <v>1687</v>
      </c>
      <c r="B28" s="92"/>
      <c r="C28" s="387" t="s">
        <v>1436</v>
      </c>
      <c r="D28" s="182" t="s">
        <v>1351</v>
      </c>
      <c r="E28" s="390" t="s">
        <v>1435</v>
      </c>
      <c r="F28" s="499" t="s">
        <v>1511</v>
      </c>
      <c r="G28" s="499" t="s">
        <v>1557</v>
      </c>
      <c r="H28" s="720" t="s">
        <v>1558</v>
      </c>
      <c r="I28" s="499" t="s">
        <v>1559</v>
      </c>
      <c r="J28" s="720" t="s">
        <v>1446</v>
      </c>
      <c r="K28" s="499" t="s">
        <v>1560</v>
      </c>
      <c r="L28" s="499" t="s">
        <v>1561</v>
      </c>
      <c r="M28" s="125" t="str">
        <f>'Данные по ТП'!C189</f>
        <v>ТМ-630/6</v>
      </c>
      <c r="N28" s="126" t="s">
        <v>1352</v>
      </c>
      <c r="O28" s="125" t="s">
        <v>5</v>
      </c>
      <c r="P28" s="127">
        <f>'Данные по ТП'!F189</f>
        <v>1278</v>
      </c>
    </row>
    <row r="29" spans="1:17" ht="19.5" thickBot="1" x14ac:dyDescent="0.25">
      <c r="A29" s="794" t="s">
        <v>1572</v>
      </c>
      <c r="B29" s="912" t="s">
        <v>1127</v>
      </c>
      <c r="C29" s="401">
        <v>1</v>
      </c>
      <c r="D29" s="319" t="s">
        <v>1128</v>
      </c>
      <c r="E29" s="395"/>
      <c r="F29" s="686">
        <f>((O29*1.73*220*0.9)/1000)+((N29*1.73*220*0.9)/1000)+((M29*1.73*220*0.9)/1000)</f>
        <v>0</v>
      </c>
      <c r="G29" s="822">
        <v>237</v>
      </c>
      <c r="H29" s="822">
        <v>237</v>
      </c>
      <c r="I29" s="822">
        <v>237</v>
      </c>
      <c r="J29" s="822">
        <v>412</v>
      </c>
      <c r="K29" s="822">
        <v>411</v>
      </c>
      <c r="L29" s="822">
        <v>412</v>
      </c>
      <c r="M29" s="303"/>
      <c r="N29" s="303"/>
      <c r="O29" s="303"/>
      <c r="P29" s="302"/>
    </row>
    <row r="30" spans="1:17" ht="19.5" thickBot="1" x14ac:dyDescent="0.25">
      <c r="A30" s="800"/>
      <c r="B30" s="892"/>
      <c r="C30" s="401">
        <v>2</v>
      </c>
      <c r="D30" s="319" t="s">
        <v>1129</v>
      </c>
      <c r="E30" s="395"/>
      <c r="F30" s="686">
        <f t="shared" ref="F30:F33" si="4">((O30*1.73*220*0.9)/1000)+((N30*1.73*220*0.9)/1000)+((M30*1.73*220*0.9)/1000)</f>
        <v>0</v>
      </c>
      <c r="G30" s="823"/>
      <c r="H30" s="823"/>
      <c r="I30" s="823"/>
      <c r="J30" s="823"/>
      <c r="K30" s="823"/>
      <c r="L30" s="823"/>
      <c r="M30" s="303">
        <v>0</v>
      </c>
      <c r="N30" s="303">
        <v>0</v>
      </c>
      <c r="O30" s="303">
        <v>0</v>
      </c>
      <c r="P30" s="302">
        <v>0</v>
      </c>
    </row>
    <row r="31" spans="1:17" ht="19.5" thickBot="1" x14ac:dyDescent="0.25">
      <c r="A31" s="800"/>
      <c r="B31" s="892"/>
      <c r="C31" s="401">
        <v>3</v>
      </c>
      <c r="D31" s="319" t="s">
        <v>846</v>
      </c>
      <c r="E31" s="395"/>
      <c r="F31" s="686">
        <f t="shared" si="4"/>
        <v>0</v>
      </c>
      <c r="G31" s="686"/>
      <c r="H31" s="686"/>
      <c r="I31" s="686"/>
      <c r="J31" s="686"/>
      <c r="K31" s="686"/>
      <c r="L31" s="686"/>
      <c r="M31" s="303"/>
      <c r="N31" s="303"/>
      <c r="O31" s="303"/>
      <c r="P31" s="302"/>
    </row>
    <row r="32" spans="1:17" ht="19.5" thickBot="1" x14ac:dyDescent="0.25">
      <c r="A32" s="800"/>
      <c r="B32" s="892"/>
      <c r="C32" s="401">
        <v>4</v>
      </c>
      <c r="D32" s="319" t="s">
        <v>847</v>
      </c>
      <c r="E32" s="395"/>
      <c r="F32" s="686">
        <f t="shared" si="4"/>
        <v>0</v>
      </c>
      <c r="G32" s="686"/>
      <c r="H32" s="686"/>
      <c r="I32" s="686"/>
      <c r="J32" s="686"/>
      <c r="K32" s="686"/>
      <c r="L32" s="686"/>
      <c r="M32" s="303"/>
      <c r="N32" s="303"/>
      <c r="O32" s="303"/>
      <c r="P32" s="302"/>
    </row>
    <row r="33" spans="1:17" ht="19.5" thickBot="1" x14ac:dyDescent="0.25">
      <c r="A33" s="800"/>
      <c r="B33" s="892"/>
      <c r="C33" s="401">
        <v>5</v>
      </c>
      <c r="D33" s="319" t="s">
        <v>1126</v>
      </c>
      <c r="E33" s="395"/>
      <c r="F33" s="686">
        <f t="shared" si="4"/>
        <v>0</v>
      </c>
      <c r="G33" s="686"/>
      <c r="H33" s="686"/>
      <c r="I33" s="686"/>
      <c r="J33" s="686"/>
      <c r="K33" s="686"/>
      <c r="L33" s="686"/>
      <c r="M33" s="303"/>
      <c r="N33" s="303"/>
      <c r="O33" s="303"/>
      <c r="P33" s="302"/>
    </row>
    <row r="34" spans="1:17" ht="19.5" thickBot="1" x14ac:dyDescent="0.25">
      <c r="A34" s="800"/>
      <c r="B34" s="892"/>
      <c r="C34" s="401">
        <v>6</v>
      </c>
      <c r="D34" s="319" t="s">
        <v>1119</v>
      </c>
      <c r="E34" s="395"/>
      <c r="F34" s="686">
        <f>((O34*1.73*220*0.9)/1000)+((N34*1.73*220*0.9)/1000)+((M34*1.73*220*0.9)/1000)</f>
        <v>0</v>
      </c>
      <c r="G34" s="686"/>
      <c r="H34" s="686"/>
      <c r="I34" s="686"/>
      <c r="J34" s="686"/>
      <c r="K34" s="686"/>
      <c r="L34" s="686"/>
      <c r="M34" s="303"/>
      <c r="N34" s="303"/>
      <c r="O34" s="303"/>
      <c r="P34" s="302"/>
    </row>
    <row r="35" spans="1:17" ht="19.5" thickBot="1" x14ac:dyDescent="0.25">
      <c r="A35" s="800"/>
      <c r="B35" s="892"/>
      <c r="C35" s="401"/>
      <c r="D35" s="3" t="s">
        <v>1344</v>
      </c>
      <c r="E35" s="482"/>
      <c r="F35" s="482"/>
      <c r="G35" s="482"/>
      <c r="H35" s="482"/>
      <c r="I35" s="482"/>
      <c r="J35" s="482"/>
      <c r="K35" s="482"/>
      <c r="L35" s="482"/>
      <c r="M35" s="85">
        <f>SUM(M30:M34)</f>
        <v>0</v>
      </c>
      <c r="N35" s="85">
        <f>SUM(N30:N34)</f>
        <v>0</v>
      </c>
      <c r="O35" s="85">
        <f>SUM(O30:O34)</f>
        <v>0</v>
      </c>
      <c r="P35" s="97">
        <f>SUM(P30:P34)</f>
        <v>0</v>
      </c>
    </row>
    <row r="36" spans="1:17" ht="19.5" thickBot="1" x14ac:dyDescent="0.25">
      <c r="A36" s="800"/>
      <c r="B36" s="892"/>
      <c r="C36" s="401"/>
      <c r="D36" s="3" t="s">
        <v>1315</v>
      </c>
      <c r="E36" s="393"/>
      <c r="F36" s="393"/>
      <c r="G36" s="393"/>
      <c r="H36" s="393"/>
      <c r="I36" s="393"/>
      <c r="J36" s="393"/>
      <c r="K36" s="393"/>
      <c r="L36" s="393"/>
      <c r="M36" s="135">
        <f t="shared" ref="M36:O36" si="5">(M35*1.73*220*0.9)/1000</f>
        <v>0</v>
      </c>
      <c r="N36" s="135">
        <f t="shared" si="5"/>
        <v>0</v>
      </c>
      <c r="O36" s="135">
        <f t="shared" si="5"/>
        <v>0</v>
      </c>
      <c r="P36" s="136"/>
      <c r="Q36" s="168"/>
    </row>
    <row r="37" spans="1:17" ht="18.75" thickBot="1" x14ac:dyDescent="0.25">
      <c r="A37" s="800"/>
      <c r="B37" s="892"/>
      <c r="C37" s="401"/>
      <c r="D37" s="3" t="s">
        <v>1343</v>
      </c>
      <c r="E37" s="394"/>
      <c r="F37" s="394"/>
      <c r="G37" s="394"/>
      <c r="H37" s="394"/>
      <c r="I37" s="394"/>
      <c r="J37" s="394"/>
      <c r="K37" s="394"/>
      <c r="L37" s="394"/>
      <c r="M37" s="788">
        <f>(M36+N36+O36)</f>
        <v>0</v>
      </c>
      <c r="N37" s="789"/>
      <c r="O37" s="789"/>
      <c r="P37" s="790"/>
      <c r="Q37" s="168"/>
    </row>
    <row r="38" spans="1:17" ht="30.75" customHeight="1" thickBot="1" x14ac:dyDescent="0.25">
      <c r="A38" s="684"/>
      <c r="B38" s="684"/>
      <c r="C38" s="684"/>
      <c r="D38" s="621" t="str">
        <f>HYPERLINK("#Оглавление!h16","&lt;&lt;&lt;&lt;&lt;")</f>
        <v>&lt;&lt;&lt;&lt;&lt;</v>
      </c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101"/>
    </row>
    <row r="39" spans="1:17" ht="36.75" thickBot="1" x14ac:dyDescent="0.25">
      <c r="A39" s="190" t="s">
        <v>1693</v>
      </c>
      <c r="B39" s="92"/>
      <c r="C39" s="387" t="s">
        <v>1436</v>
      </c>
      <c r="D39" s="307" t="s">
        <v>1351</v>
      </c>
      <c r="E39" s="390" t="s">
        <v>1435</v>
      </c>
      <c r="F39" s="499" t="s">
        <v>1511</v>
      </c>
      <c r="G39" s="499" t="s">
        <v>1557</v>
      </c>
      <c r="H39" s="720" t="s">
        <v>1558</v>
      </c>
      <c r="I39" s="499" t="s">
        <v>1559</v>
      </c>
      <c r="J39" s="720" t="s">
        <v>1446</v>
      </c>
      <c r="K39" s="499" t="s">
        <v>1560</v>
      </c>
      <c r="L39" s="499" t="s">
        <v>1561</v>
      </c>
      <c r="M39" s="308" t="str">
        <f>'Данные по ТП'!C190</f>
        <v>ТМ-160/6</v>
      </c>
      <c r="N39" s="309" t="s">
        <v>1352</v>
      </c>
      <c r="O39" s="308" t="s">
        <v>5</v>
      </c>
      <c r="P39" s="138" t="str">
        <f>'Данные по ТП'!F190</f>
        <v>Б/Н-5</v>
      </c>
    </row>
    <row r="40" spans="1:17" ht="19.5" thickBot="1" x14ac:dyDescent="0.25">
      <c r="A40" s="794" t="s">
        <v>1653</v>
      </c>
      <c r="B40" s="912" t="s">
        <v>1130</v>
      </c>
      <c r="C40" s="401">
        <v>1</v>
      </c>
      <c r="D40" s="319" t="s">
        <v>1698</v>
      </c>
      <c r="E40" s="395"/>
      <c r="F40" s="686">
        <f>((O40*1.73*220*0.9)/1000)+((N40*1.73*220*0.9)/1000)+((M40*1.73*220*0.9)/1000)</f>
        <v>0</v>
      </c>
      <c r="G40" s="822">
        <v>226</v>
      </c>
      <c r="H40" s="822">
        <v>227</v>
      </c>
      <c r="I40" s="822">
        <v>226</v>
      </c>
      <c r="J40" s="822">
        <v>397</v>
      </c>
      <c r="K40" s="822">
        <v>396</v>
      </c>
      <c r="L40" s="822">
        <v>397</v>
      </c>
      <c r="M40" s="303">
        <v>0</v>
      </c>
      <c r="N40" s="303">
        <v>0</v>
      </c>
      <c r="O40" s="303">
        <v>0</v>
      </c>
      <c r="P40" s="302">
        <v>0</v>
      </c>
    </row>
    <row r="41" spans="1:17" ht="19.5" thickBot="1" x14ac:dyDescent="0.25">
      <c r="A41" s="800"/>
      <c r="B41" s="892"/>
      <c r="C41" s="401">
        <v>2</v>
      </c>
      <c r="D41" s="319" t="s">
        <v>1696</v>
      </c>
      <c r="E41" s="395"/>
      <c r="F41" s="686">
        <f t="shared" ref="F41:F44" si="6">((O41*1.73*220*0.9)/1000)+((N41*1.73*220*0.9)/1000)+((M41*1.73*220*0.9)/1000)</f>
        <v>0</v>
      </c>
      <c r="G41" s="823"/>
      <c r="H41" s="823"/>
      <c r="I41" s="823"/>
      <c r="J41" s="823"/>
      <c r="K41" s="823"/>
      <c r="L41" s="823"/>
      <c r="M41" s="303">
        <v>0</v>
      </c>
      <c r="N41" s="303">
        <v>0</v>
      </c>
      <c r="O41" s="303">
        <v>0</v>
      </c>
      <c r="P41" s="302">
        <v>0</v>
      </c>
    </row>
    <row r="42" spans="1:17" ht="19.5" thickBot="1" x14ac:dyDescent="0.25">
      <c r="A42" s="800"/>
      <c r="B42" s="892"/>
      <c r="C42" s="401">
        <v>3</v>
      </c>
      <c r="D42" s="319" t="s">
        <v>1697</v>
      </c>
      <c r="E42" s="395"/>
      <c r="F42" s="686">
        <f t="shared" si="6"/>
        <v>0</v>
      </c>
      <c r="G42" s="686"/>
      <c r="H42" s="686"/>
      <c r="I42" s="686"/>
      <c r="J42" s="686"/>
      <c r="K42" s="686"/>
      <c r="L42" s="686"/>
      <c r="M42" s="303">
        <v>0</v>
      </c>
      <c r="N42" s="303">
        <v>0</v>
      </c>
      <c r="O42" s="303">
        <v>0</v>
      </c>
      <c r="P42" s="302">
        <v>0</v>
      </c>
    </row>
    <row r="43" spans="1:17" ht="19.5" thickBot="1" x14ac:dyDescent="0.25">
      <c r="A43" s="800"/>
      <c r="B43" s="892"/>
      <c r="C43" s="401">
        <v>4</v>
      </c>
      <c r="D43" s="319" t="s">
        <v>1694</v>
      </c>
      <c r="E43" s="395"/>
      <c r="F43" s="686">
        <f t="shared" si="6"/>
        <v>5.1380999999999997</v>
      </c>
      <c r="G43" s="686"/>
      <c r="H43" s="686"/>
      <c r="I43" s="686"/>
      <c r="J43" s="686"/>
      <c r="K43" s="686"/>
      <c r="L43" s="686"/>
      <c r="M43" s="303">
        <v>6</v>
      </c>
      <c r="N43" s="303">
        <v>5</v>
      </c>
      <c r="O43" s="303">
        <v>4</v>
      </c>
      <c r="P43" s="302">
        <v>5</v>
      </c>
    </row>
    <row r="44" spans="1:17" ht="19.5" thickBot="1" x14ac:dyDescent="0.25">
      <c r="A44" s="800"/>
      <c r="B44" s="892"/>
      <c r="C44" s="401">
        <v>5</v>
      </c>
      <c r="D44" s="319" t="s">
        <v>1695</v>
      </c>
      <c r="E44" s="395"/>
      <c r="F44" s="686">
        <f t="shared" si="6"/>
        <v>18.497160000000001</v>
      </c>
      <c r="G44" s="686"/>
      <c r="H44" s="686"/>
      <c r="I44" s="686"/>
      <c r="J44" s="686"/>
      <c r="K44" s="686"/>
      <c r="L44" s="686"/>
      <c r="M44" s="303">
        <v>11</v>
      </c>
      <c r="N44" s="303">
        <v>19</v>
      </c>
      <c r="O44" s="303">
        <v>24</v>
      </c>
      <c r="P44" s="302">
        <v>12</v>
      </c>
    </row>
    <row r="45" spans="1:17" ht="19.5" thickBot="1" x14ac:dyDescent="0.25">
      <c r="A45" s="800"/>
      <c r="B45" s="892"/>
      <c r="C45" s="401">
        <v>6</v>
      </c>
      <c r="D45" s="319" t="s">
        <v>1119</v>
      </c>
      <c r="E45" s="395"/>
      <c r="F45" s="686">
        <f>((O45*1.73*220*0.9)/1000)+((N45*1.73*220*0.9)/1000)+((M45*1.73*220*0.9)/1000)</f>
        <v>0</v>
      </c>
      <c r="G45" s="686"/>
      <c r="H45" s="686"/>
      <c r="I45" s="686"/>
      <c r="J45" s="686"/>
      <c r="K45" s="686"/>
      <c r="L45" s="686"/>
      <c r="M45" s="303"/>
      <c r="N45" s="303"/>
      <c r="O45" s="303"/>
      <c r="P45" s="302"/>
    </row>
    <row r="46" spans="1:17" ht="19.5" thickBot="1" x14ac:dyDescent="0.25">
      <c r="A46" s="800"/>
      <c r="B46" s="892"/>
      <c r="C46" s="401"/>
      <c r="D46" s="3" t="s">
        <v>1344</v>
      </c>
      <c r="E46" s="482"/>
      <c r="F46" s="482"/>
      <c r="G46" s="482"/>
      <c r="H46" s="482"/>
      <c r="I46" s="482"/>
      <c r="J46" s="482"/>
      <c r="K46" s="482"/>
      <c r="L46" s="482"/>
      <c r="M46" s="85">
        <f>SUM(M40:M45)</f>
        <v>17</v>
      </c>
      <c r="N46" s="85">
        <f>SUM(N40:N45)</f>
        <v>24</v>
      </c>
      <c r="O46" s="85">
        <f>SUM(O40:O45)</f>
        <v>28</v>
      </c>
      <c r="P46" s="97">
        <f>SUM(P40:P45)</f>
        <v>17</v>
      </c>
    </row>
    <row r="47" spans="1:17" ht="19.5" thickBot="1" x14ac:dyDescent="0.25">
      <c r="A47" s="800"/>
      <c r="B47" s="892"/>
      <c r="C47" s="401"/>
      <c r="D47" s="3" t="s">
        <v>1315</v>
      </c>
      <c r="E47" s="393"/>
      <c r="F47" s="393"/>
      <c r="G47" s="393"/>
      <c r="H47" s="393"/>
      <c r="I47" s="393"/>
      <c r="J47" s="393"/>
      <c r="K47" s="393"/>
      <c r="L47" s="393"/>
      <c r="M47" s="135">
        <f t="shared" ref="M47:O47" si="7">(M46*1.73*220*0.9)/1000</f>
        <v>5.8231800000000007</v>
      </c>
      <c r="N47" s="135">
        <f t="shared" si="7"/>
        <v>8.2209599999999998</v>
      </c>
      <c r="O47" s="135">
        <f t="shared" si="7"/>
        <v>9.5911199999999983</v>
      </c>
      <c r="P47" s="136"/>
      <c r="Q47" s="168"/>
    </row>
    <row r="48" spans="1:17" ht="18.75" thickBot="1" x14ac:dyDescent="0.25">
      <c r="A48" s="800"/>
      <c r="B48" s="892"/>
      <c r="C48" s="401"/>
      <c r="D48" s="3" t="s">
        <v>1343</v>
      </c>
      <c r="E48" s="394"/>
      <c r="F48" s="394"/>
      <c r="G48" s="394"/>
      <c r="H48" s="394"/>
      <c r="I48" s="394"/>
      <c r="J48" s="394"/>
      <c r="K48" s="394"/>
      <c r="L48" s="394"/>
      <c r="M48" s="788">
        <f>(M47+N47+O47)</f>
        <v>23.635259999999999</v>
      </c>
      <c r="N48" s="789"/>
      <c r="O48" s="789"/>
      <c r="P48" s="790"/>
      <c r="Q48" s="168"/>
    </row>
    <row r="49" spans="1:17" ht="42" customHeight="1" thickBot="1" x14ac:dyDescent="0.25">
      <c r="A49" s="684"/>
      <c r="B49" s="684"/>
      <c r="C49" s="684"/>
      <c r="D49" s="621" t="str">
        <f>HYPERLINK("#Оглавление!h16","&lt;&lt;&lt;&lt;&lt;")</f>
        <v>&lt;&lt;&lt;&lt;&lt;</v>
      </c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</row>
    <row r="50" spans="1:17" ht="36.75" thickBot="1" x14ac:dyDescent="0.25">
      <c r="A50" s="740">
        <v>43949</v>
      </c>
      <c r="B50" s="92"/>
      <c r="C50" s="387" t="s">
        <v>1436</v>
      </c>
      <c r="D50" s="182" t="s">
        <v>1351</v>
      </c>
      <c r="E50" s="390" t="s">
        <v>1435</v>
      </c>
      <c r="F50" s="499" t="s">
        <v>1511</v>
      </c>
      <c r="G50" s="499" t="s">
        <v>1557</v>
      </c>
      <c r="H50" s="720" t="s">
        <v>1558</v>
      </c>
      <c r="I50" s="499" t="s">
        <v>1559</v>
      </c>
      <c r="J50" s="720" t="s">
        <v>1446</v>
      </c>
      <c r="K50" s="499" t="s">
        <v>1560</v>
      </c>
      <c r="L50" s="499" t="s">
        <v>1561</v>
      </c>
      <c r="M50" s="125" t="str">
        <f>'Данные по ТП'!C191</f>
        <v>ТМ-400/6</v>
      </c>
      <c r="N50" s="126" t="s">
        <v>1352</v>
      </c>
      <c r="O50" s="125" t="s">
        <v>5</v>
      </c>
      <c r="P50" s="127">
        <f>'Данные по ТП'!F191</f>
        <v>597</v>
      </c>
    </row>
    <row r="51" spans="1:17" ht="19.5" thickBot="1" x14ac:dyDescent="0.25">
      <c r="A51" s="794" t="s">
        <v>1586</v>
      </c>
      <c r="B51" s="912" t="s">
        <v>1131</v>
      </c>
      <c r="C51" s="401">
        <v>1</v>
      </c>
      <c r="D51" s="319" t="s">
        <v>1132</v>
      </c>
      <c r="E51" s="395"/>
      <c r="F51" s="686">
        <f>((O51*1.73*220*0.9)/1000)+((N51*1.73*220*0.9)/1000)+((M51*1.73*220*0.9)/1000)</f>
        <v>0</v>
      </c>
      <c r="G51" s="822">
        <v>235</v>
      </c>
      <c r="H51" s="822">
        <v>234</v>
      </c>
      <c r="I51" s="822">
        <v>235</v>
      </c>
      <c r="J51" s="822">
        <v>398</v>
      </c>
      <c r="K51" s="822">
        <v>400</v>
      </c>
      <c r="L51" s="822">
        <v>399</v>
      </c>
      <c r="M51" s="326">
        <v>0</v>
      </c>
      <c r="N51" s="326">
        <v>0</v>
      </c>
      <c r="O51" s="326">
        <v>0</v>
      </c>
      <c r="P51" s="326">
        <v>0</v>
      </c>
    </row>
    <row r="52" spans="1:17" ht="19.5" thickBot="1" x14ac:dyDescent="0.25">
      <c r="A52" s="800"/>
      <c r="B52" s="892"/>
      <c r="C52" s="401">
        <v>2</v>
      </c>
      <c r="D52" s="319" t="s">
        <v>1133</v>
      </c>
      <c r="E52" s="395"/>
      <c r="F52" s="686">
        <f t="shared" ref="F52:F55" si="8">((O52*1.73*220*0.9)/1000)+((N52*1.73*220*0.9)/1000)+((M52*1.73*220*0.9)/1000)</f>
        <v>0.68508000000000002</v>
      </c>
      <c r="G52" s="823"/>
      <c r="H52" s="823"/>
      <c r="I52" s="823"/>
      <c r="J52" s="823"/>
      <c r="K52" s="823"/>
      <c r="L52" s="823"/>
      <c r="M52" s="326">
        <v>0</v>
      </c>
      <c r="N52" s="326">
        <v>0</v>
      </c>
      <c r="O52" s="326">
        <v>2</v>
      </c>
      <c r="P52" s="326">
        <v>2</v>
      </c>
    </row>
    <row r="53" spans="1:17" ht="19.5" thickBot="1" x14ac:dyDescent="0.25">
      <c r="A53" s="800"/>
      <c r="B53" s="892"/>
      <c r="C53" s="401">
        <v>3</v>
      </c>
      <c r="D53" s="319" t="s">
        <v>1676</v>
      </c>
      <c r="E53" s="395"/>
      <c r="F53" s="686">
        <f t="shared" si="8"/>
        <v>0</v>
      </c>
      <c r="G53" s="686"/>
      <c r="H53" s="686"/>
      <c r="I53" s="686"/>
      <c r="J53" s="686"/>
      <c r="K53" s="686"/>
      <c r="L53" s="686"/>
      <c r="M53" s="326"/>
      <c r="N53" s="326"/>
      <c r="O53" s="326"/>
      <c r="P53" s="326"/>
    </row>
    <row r="54" spans="1:17" ht="19.5" thickBot="1" x14ac:dyDescent="0.25">
      <c r="A54" s="800"/>
      <c r="B54" s="892"/>
      <c r="C54" s="401">
        <v>4</v>
      </c>
      <c r="D54" s="319" t="s">
        <v>1134</v>
      </c>
      <c r="E54" s="395"/>
      <c r="F54" s="686">
        <f t="shared" si="8"/>
        <v>9.2485800000000005</v>
      </c>
      <c r="G54" s="686"/>
      <c r="H54" s="686"/>
      <c r="I54" s="686"/>
      <c r="J54" s="686"/>
      <c r="K54" s="686"/>
      <c r="L54" s="686"/>
      <c r="M54" s="326">
        <v>8</v>
      </c>
      <c r="N54" s="326">
        <v>10</v>
      </c>
      <c r="O54" s="326">
        <v>9</v>
      </c>
      <c r="P54" s="326" t="s">
        <v>1013</v>
      </c>
    </row>
    <row r="55" spans="1:17" ht="19.5" thickBot="1" x14ac:dyDescent="0.25">
      <c r="A55" s="800"/>
      <c r="B55" s="892"/>
      <c r="C55" s="401">
        <v>5</v>
      </c>
      <c r="D55" s="319" t="s">
        <v>1126</v>
      </c>
      <c r="E55" s="395"/>
      <c r="F55" s="686">
        <f t="shared" si="8"/>
        <v>0</v>
      </c>
      <c r="G55" s="686"/>
      <c r="H55" s="686"/>
      <c r="I55" s="686"/>
      <c r="J55" s="686"/>
      <c r="K55" s="686"/>
      <c r="L55" s="686"/>
      <c r="M55" s="332"/>
      <c r="N55" s="332"/>
      <c r="O55" s="332"/>
      <c r="P55" s="332"/>
    </row>
    <row r="56" spans="1:17" ht="19.5" thickBot="1" x14ac:dyDescent="0.25">
      <c r="A56" s="800"/>
      <c r="B56" s="892"/>
      <c r="C56" s="401">
        <v>6</v>
      </c>
      <c r="D56" s="3" t="s">
        <v>1344</v>
      </c>
      <c r="E56" s="482"/>
      <c r="F56" s="686"/>
      <c r="G56" s="721"/>
      <c r="H56" s="721"/>
      <c r="I56" s="721"/>
      <c r="J56" s="721"/>
      <c r="K56" s="721"/>
      <c r="L56" s="721"/>
      <c r="M56" s="85">
        <v>17</v>
      </c>
      <c r="N56" s="85">
        <v>37</v>
      </c>
      <c r="O56" s="85">
        <v>30</v>
      </c>
      <c r="P56" s="97">
        <v>32</v>
      </c>
    </row>
    <row r="57" spans="1:17" ht="19.5" thickBot="1" x14ac:dyDescent="0.25">
      <c r="A57" s="800"/>
      <c r="B57" s="892"/>
      <c r="C57" s="401"/>
      <c r="D57" s="3" t="s">
        <v>1315</v>
      </c>
      <c r="E57" s="393"/>
      <c r="F57" s="393"/>
      <c r="G57" s="393"/>
      <c r="H57" s="393"/>
      <c r="I57" s="393"/>
      <c r="J57" s="393"/>
      <c r="K57" s="393"/>
      <c r="L57" s="393"/>
      <c r="M57" s="135">
        <f t="shared" ref="M57:O57" si="9">(M56*1.73*220*0.9)/1000</f>
        <v>5.8231800000000007</v>
      </c>
      <c r="N57" s="135">
        <f t="shared" si="9"/>
        <v>12.673980000000002</v>
      </c>
      <c r="O57" s="135">
        <f t="shared" si="9"/>
        <v>10.276200000000001</v>
      </c>
      <c r="P57" s="136"/>
      <c r="Q57" s="168"/>
    </row>
    <row r="58" spans="1:17" ht="18.75" thickBot="1" x14ac:dyDescent="0.25">
      <c r="A58" s="800"/>
      <c r="B58" s="892"/>
      <c r="C58" s="401"/>
      <c r="D58" s="3" t="s">
        <v>1343</v>
      </c>
      <c r="E58" s="394"/>
      <c r="F58" s="394"/>
      <c r="G58" s="394"/>
      <c r="H58" s="394"/>
      <c r="I58" s="394"/>
      <c r="J58" s="394"/>
      <c r="K58" s="394"/>
      <c r="L58" s="394"/>
      <c r="M58" s="788">
        <f>(M57+N57+O57)</f>
        <v>28.773360000000004</v>
      </c>
      <c r="N58" s="789"/>
      <c r="O58" s="789"/>
      <c r="P58" s="790"/>
      <c r="Q58" s="168"/>
    </row>
    <row r="59" spans="1:17" ht="40.5" customHeight="1" thickBot="1" x14ac:dyDescent="0.25">
      <c r="A59" s="684"/>
      <c r="B59" s="684"/>
      <c r="C59" s="684"/>
      <c r="D59" s="621" t="str">
        <f>HYPERLINK("#Оглавление!h16","&lt;&lt;&lt;&lt;&lt;")</f>
        <v>&lt;&lt;&lt;&lt;&lt;</v>
      </c>
      <c r="E59" s="684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</row>
    <row r="60" spans="1:17" ht="36.75" thickBot="1" x14ac:dyDescent="0.25">
      <c r="A60" s="244" t="s">
        <v>1693</v>
      </c>
      <c r="B60" s="92"/>
      <c r="C60" s="387" t="s">
        <v>1436</v>
      </c>
      <c r="D60" s="182" t="s">
        <v>1351</v>
      </c>
      <c r="E60" s="390" t="s">
        <v>1435</v>
      </c>
      <c r="F60" s="499" t="s">
        <v>1511</v>
      </c>
      <c r="G60" s="499" t="s">
        <v>1557</v>
      </c>
      <c r="H60" s="720" t="s">
        <v>1558</v>
      </c>
      <c r="I60" s="499" t="s">
        <v>1559</v>
      </c>
      <c r="J60" s="720" t="s">
        <v>1446</v>
      </c>
      <c r="K60" s="499" t="s">
        <v>1560</v>
      </c>
      <c r="L60" s="499" t="s">
        <v>1561</v>
      </c>
      <c r="M60" s="125" t="str">
        <f>'Данные по ТП'!C192</f>
        <v>ТМ-630/6</v>
      </c>
      <c r="N60" s="126" t="s">
        <v>1352</v>
      </c>
      <c r="O60" s="125" t="s">
        <v>5</v>
      </c>
      <c r="P60" s="127" t="str">
        <f>'Данные по ТП'!F192</f>
        <v>Б/Н-6</v>
      </c>
    </row>
    <row r="61" spans="1:17" ht="19.5" thickBot="1" x14ac:dyDescent="0.25">
      <c r="A61" s="794" t="s">
        <v>1701</v>
      </c>
      <c r="B61" s="912" t="s">
        <v>1135</v>
      </c>
      <c r="C61" s="401">
        <v>1</v>
      </c>
      <c r="D61" s="319" t="s">
        <v>1128</v>
      </c>
      <c r="E61" s="395"/>
      <c r="F61" s="686">
        <f>((O61*1.73*220*0.9)/1000)+((N61*1.73*220*0.9)/1000)+((M61*1.73*220*0.9)/1000)</f>
        <v>0</v>
      </c>
      <c r="G61" s="822"/>
      <c r="H61" s="822"/>
      <c r="I61" s="822"/>
      <c r="J61" s="822"/>
      <c r="K61" s="822"/>
      <c r="L61" s="822"/>
      <c r="M61" s="303"/>
      <c r="N61" s="303"/>
      <c r="O61" s="303"/>
      <c r="P61" s="302"/>
    </row>
    <row r="62" spans="1:17" ht="19.5" thickBot="1" x14ac:dyDescent="0.25">
      <c r="A62" s="800"/>
      <c r="B62" s="892"/>
      <c r="C62" s="401">
        <v>2</v>
      </c>
      <c r="D62" s="319" t="s">
        <v>845</v>
      </c>
      <c r="E62" s="395"/>
      <c r="F62" s="686">
        <f t="shared" ref="F62:F65" si="10">((O62*1.73*220*0.9)/1000)+((N62*1.73*220*0.9)/1000)+((M62*1.73*220*0.9)/1000)</f>
        <v>0</v>
      </c>
      <c r="G62" s="823"/>
      <c r="H62" s="823"/>
      <c r="I62" s="823"/>
      <c r="J62" s="823"/>
      <c r="K62" s="823"/>
      <c r="L62" s="823"/>
      <c r="M62" s="303"/>
      <c r="N62" s="303"/>
      <c r="O62" s="303"/>
      <c r="P62" s="302"/>
    </row>
    <row r="63" spans="1:17" ht="19.5" thickBot="1" x14ac:dyDescent="0.25">
      <c r="A63" s="800"/>
      <c r="B63" s="892"/>
      <c r="C63" s="401">
        <v>3</v>
      </c>
      <c r="D63" s="319" t="s">
        <v>1699</v>
      </c>
      <c r="E63" s="395"/>
      <c r="F63" s="686">
        <f t="shared" si="10"/>
        <v>0</v>
      </c>
      <c r="G63" s="686"/>
      <c r="H63" s="686"/>
      <c r="I63" s="686"/>
      <c r="J63" s="686"/>
      <c r="K63" s="686"/>
      <c r="L63" s="686"/>
      <c r="M63" s="303"/>
      <c r="N63" s="303"/>
      <c r="O63" s="303"/>
      <c r="P63" s="302"/>
    </row>
    <row r="64" spans="1:17" ht="19.5" thickBot="1" x14ac:dyDescent="0.25">
      <c r="A64" s="800"/>
      <c r="B64" s="892"/>
      <c r="C64" s="401">
        <v>4</v>
      </c>
      <c r="D64" s="319" t="s">
        <v>1700</v>
      </c>
      <c r="E64" s="395"/>
      <c r="F64" s="686">
        <f t="shared" si="10"/>
        <v>0</v>
      </c>
      <c r="G64" s="686"/>
      <c r="H64" s="686"/>
      <c r="I64" s="686"/>
      <c r="J64" s="686"/>
      <c r="K64" s="686"/>
      <c r="L64" s="686"/>
      <c r="M64" s="303"/>
      <c r="N64" s="303"/>
      <c r="O64" s="303"/>
      <c r="P64" s="302"/>
    </row>
    <row r="65" spans="1:17" ht="19.5" thickBot="1" x14ac:dyDescent="0.25">
      <c r="A65" s="800"/>
      <c r="B65" s="892"/>
      <c r="C65" s="401">
        <v>5</v>
      </c>
      <c r="D65" s="319" t="s">
        <v>1136</v>
      </c>
      <c r="E65" s="395"/>
      <c r="F65" s="686">
        <f t="shared" si="10"/>
        <v>0</v>
      </c>
      <c r="G65" s="686"/>
      <c r="H65" s="686"/>
      <c r="I65" s="686"/>
      <c r="J65" s="686"/>
      <c r="K65" s="686"/>
      <c r="L65" s="686"/>
      <c r="M65" s="303"/>
      <c r="N65" s="303"/>
      <c r="O65" s="303"/>
      <c r="P65" s="302"/>
    </row>
    <row r="66" spans="1:17" ht="19.5" thickBot="1" x14ac:dyDescent="0.25">
      <c r="A66" s="800"/>
      <c r="B66" s="892"/>
      <c r="C66" s="401">
        <v>6</v>
      </c>
      <c r="D66" s="319" t="s">
        <v>1119</v>
      </c>
      <c r="E66" s="395"/>
      <c r="F66" s="395"/>
      <c r="G66" s="395"/>
      <c r="H66" s="395"/>
      <c r="I66" s="395"/>
      <c r="J66" s="395"/>
      <c r="K66" s="395"/>
      <c r="L66" s="395"/>
      <c r="M66" s="303"/>
      <c r="N66" s="303"/>
      <c r="O66" s="303"/>
      <c r="P66" s="302"/>
    </row>
    <row r="67" spans="1:17" ht="19.5" thickBot="1" x14ac:dyDescent="0.25">
      <c r="A67" s="800"/>
      <c r="B67" s="892"/>
      <c r="C67" s="401"/>
      <c r="D67" s="3" t="s">
        <v>1344</v>
      </c>
      <c r="E67" s="482"/>
      <c r="F67" s="482"/>
      <c r="G67" s="482"/>
      <c r="H67" s="482"/>
      <c r="I67" s="482"/>
      <c r="J67" s="482"/>
      <c r="K67" s="482"/>
      <c r="L67" s="482"/>
      <c r="M67" s="85">
        <f>SUM(M61:M66)</f>
        <v>0</v>
      </c>
      <c r="N67" s="85">
        <f>SUM(N61:N66)</f>
        <v>0</v>
      </c>
      <c r="O67" s="85">
        <f>SUM(O61:O66)</f>
        <v>0</v>
      </c>
      <c r="P67" s="97">
        <f>SUM(P61:P66)</f>
        <v>0</v>
      </c>
    </row>
    <row r="68" spans="1:17" ht="19.5" thickBot="1" x14ac:dyDescent="0.25">
      <c r="A68" s="800"/>
      <c r="B68" s="892"/>
      <c r="C68" s="401"/>
      <c r="D68" s="3" t="s">
        <v>1315</v>
      </c>
      <c r="E68" s="393"/>
      <c r="F68" s="393"/>
      <c r="G68" s="393"/>
      <c r="H68" s="393"/>
      <c r="I68" s="393"/>
      <c r="J68" s="393"/>
      <c r="K68" s="393"/>
      <c r="L68" s="393"/>
      <c r="M68" s="135">
        <f t="shared" ref="M68:O68" si="11">(M67*1.73*220*0.9)/1000</f>
        <v>0</v>
      </c>
      <c r="N68" s="135">
        <f t="shared" si="11"/>
        <v>0</v>
      </c>
      <c r="O68" s="135">
        <f t="shared" si="11"/>
        <v>0</v>
      </c>
      <c r="P68" s="136"/>
      <c r="Q68" s="168"/>
    </row>
    <row r="69" spans="1:17" ht="18.75" thickBot="1" x14ac:dyDescent="0.25">
      <c r="A69" s="800"/>
      <c r="B69" s="892"/>
      <c r="C69" s="401"/>
      <c r="D69" s="3" t="s">
        <v>1343</v>
      </c>
      <c r="E69" s="394"/>
      <c r="F69" s="394"/>
      <c r="G69" s="394"/>
      <c r="H69" s="394"/>
      <c r="I69" s="394"/>
      <c r="J69" s="394"/>
      <c r="K69" s="394"/>
      <c r="L69" s="394"/>
      <c r="M69" s="788">
        <f>(M68+N68+O68)</f>
        <v>0</v>
      </c>
      <c r="N69" s="789"/>
      <c r="O69" s="789"/>
      <c r="P69" s="790"/>
      <c r="Q69" s="168"/>
    </row>
    <row r="70" spans="1:17" ht="46.5" customHeight="1" thickBot="1" x14ac:dyDescent="0.25">
      <c r="A70" s="684"/>
      <c r="B70" s="684"/>
      <c r="C70" s="684"/>
      <c r="D70" s="621" t="str">
        <f>HYPERLINK("#Оглавление!h16","&lt;&lt;&lt;&lt;&lt;")</f>
        <v>&lt;&lt;&lt;&lt;&lt;</v>
      </c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</row>
    <row r="71" spans="1:17" ht="36.75" thickBot="1" x14ac:dyDescent="0.25">
      <c r="A71" s="740">
        <v>43947</v>
      </c>
      <c r="B71" s="92"/>
      <c r="C71" s="387" t="s">
        <v>1436</v>
      </c>
      <c r="D71" s="182" t="s">
        <v>1351</v>
      </c>
      <c r="E71" s="390" t="s">
        <v>1435</v>
      </c>
      <c r="F71" s="499" t="s">
        <v>1511</v>
      </c>
      <c r="G71" s="499" t="s">
        <v>1557</v>
      </c>
      <c r="H71" s="720" t="s">
        <v>1558</v>
      </c>
      <c r="I71" s="499" t="s">
        <v>1559</v>
      </c>
      <c r="J71" s="720" t="s">
        <v>1446</v>
      </c>
      <c r="K71" s="499" t="s">
        <v>1560</v>
      </c>
      <c r="L71" s="499" t="s">
        <v>1561</v>
      </c>
      <c r="M71" s="125" t="str">
        <f>'Данные по ТП'!C193</f>
        <v>ТМ-160/6</v>
      </c>
      <c r="N71" s="126" t="s">
        <v>1352</v>
      </c>
      <c r="O71" s="125" t="s">
        <v>5</v>
      </c>
      <c r="P71" s="127">
        <f>'Данные по ТП'!F193</f>
        <v>1282</v>
      </c>
    </row>
    <row r="72" spans="1:17" ht="19.5" thickBot="1" x14ac:dyDescent="0.25">
      <c r="A72" s="794" t="s">
        <v>1653</v>
      </c>
      <c r="B72" s="912" t="s">
        <v>1137</v>
      </c>
      <c r="C72" s="401">
        <v>1</v>
      </c>
      <c r="D72" s="319" t="s">
        <v>1128</v>
      </c>
      <c r="E72" s="395"/>
      <c r="F72" s="686">
        <f>((O72*1.73*220*0.9)/1000)+((N72*1.73*220*0.9)/1000)+((M72*1.73*220*0.9)/1000)</f>
        <v>0</v>
      </c>
      <c r="G72" s="822">
        <v>224</v>
      </c>
      <c r="H72" s="822">
        <v>225</v>
      </c>
      <c r="I72" s="822">
        <v>223</v>
      </c>
      <c r="J72" s="822">
        <v>381</v>
      </c>
      <c r="K72" s="822">
        <v>382</v>
      </c>
      <c r="L72" s="822">
        <v>381</v>
      </c>
      <c r="M72" s="303"/>
      <c r="N72" s="303"/>
      <c r="O72" s="303"/>
      <c r="P72" s="302"/>
    </row>
    <row r="73" spans="1:17" ht="19.5" thickBot="1" x14ac:dyDescent="0.25">
      <c r="A73" s="800"/>
      <c r="B73" s="892"/>
      <c r="C73" s="401">
        <v>2</v>
      </c>
      <c r="D73" s="319" t="s">
        <v>1702</v>
      </c>
      <c r="E73" s="395"/>
      <c r="F73" s="686">
        <f t="shared" ref="F73:F76" si="12">((O73*1.73*220*0.9)/1000)+((N73*1.73*220*0.9)/1000)+((M73*1.73*220*0.9)/1000)</f>
        <v>0</v>
      </c>
      <c r="G73" s="823"/>
      <c r="H73" s="823"/>
      <c r="I73" s="823"/>
      <c r="J73" s="823"/>
      <c r="K73" s="823"/>
      <c r="L73" s="823"/>
      <c r="M73" s="303">
        <v>0</v>
      </c>
      <c r="N73" s="303">
        <v>0</v>
      </c>
      <c r="O73" s="303">
        <v>0</v>
      </c>
      <c r="P73" s="302">
        <v>0</v>
      </c>
    </row>
    <row r="74" spans="1:17" ht="19.5" thickBot="1" x14ac:dyDescent="0.25">
      <c r="A74" s="800"/>
      <c r="B74" s="892"/>
      <c r="C74" s="401">
        <v>3</v>
      </c>
      <c r="D74" s="319" t="s">
        <v>846</v>
      </c>
      <c r="E74" s="395"/>
      <c r="F74" s="686">
        <f t="shared" si="12"/>
        <v>0</v>
      </c>
      <c r="G74" s="686"/>
      <c r="H74" s="686"/>
      <c r="I74" s="686"/>
      <c r="J74" s="686"/>
      <c r="K74" s="686"/>
      <c r="L74" s="686"/>
      <c r="M74" s="303"/>
      <c r="N74" s="303"/>
      <c r="O74" s="303"/>
      <c r="P74" s="302"/>
    </row>
    <row r="75" spans="1:17" ht="19.5" thickBot="1" x14ac:dyDescent="0.25">
      <c r="A75" s="800"/>
      <c r="B75" s="892"/>
      <c r="C75" s="401">
        <v>4</v>
      </c>
      <c r="D75" s="319" t="s">
        <v>847</v>
      </c>
      <c r="E75" s="395"/>
      <c r="F75" s="686">
        <f t="shared" si="12"/>
        <v>0</v>
      </c>
      <c r="G75" s="686"/>
      <c r="H75" s="686"/>
      <c r="I75" s="686"/>
      <c r="J75" s="686"/>
      <c r="K75" s="686"/>
      <c r="L75" s="686"/>
      <c r="M75" s="303"/>
      <c r="N75" s="303"/>
      <c r="O75" s="303"/>
      <c r="P75" s="302"/>
    </row>
    <row r="76" spans="1:17" ht="19.5" thickBot="1" x14ac:dyDescent="0.25">
      <c r="A76" s="800"/>
      <c r="B76" s="892"/>
      <c r="C76" s="401">
        <v>5</v>
      </c>
      <c r="D76" s="319" t="s">
        <v>1138</v>
      </c>
      <c r="E76" s="395"/>
      <c r="F76" s="686">
        <f t="shared" si="12"/>
        <v>0</v>
      </c>
      <c r="G76" s="686"/>
      <c r="H76" s="686"/>
      <c r="I76" s="686"/>
      <c r="J76" s="686"/>
      <c r="K76" s="686"/>
      <c r="L76" s="686"/>
      <c r="M76" s="303">
        <v>0</v>
      </c>
      <c r="N76" s="303">
        <v>0</v>
      </c>
      <c r="O76" s="303">
        <v>0</v>
      </c>
      <c r="P76" s="302">
        <v>0</v>
      </c>
    </row>
    <row r="77" spans="1:17" ht="19.5" thickBot="1" x14ac:dyDescent="0.25">
      <c r="A77" s="800"/>
      <c r="B77" s="892"/>
      <c r="C77" s="401">
        <v>6</v>
      </c>
      <c r="D77" s="319" t="s">
        <v>1119</v>
      </c>
      <c r="E77" s="395"/>
      <c r="F77" s="395"/>
      <c r="G77" s="395"/>
      <c r="H77" s="395"/>
      <c r="I77" s="395"/>
      <c r="J77" s="395"/>
      <c r="K77" s="395"/>
      <c r="L77" s="395"/>
      <c r="M77" s="303"/>
      <c r="N77" s="303"/>
      <c r="O77" s="303"/>
      <c r="P77" s="302"/>
    </row>
    <row r="78" spans="1:17" ht="19.5" thickBot="1" x14ac:dyDescent="0.25">
      <c r="A78" s="800"/>
      <c r="B78" s="892"/>
      <c r="C78" s="401"/>
      <c r="D78" s="3" t="s">
        <v>1344</v>
      </c>
      <c r="E78" s="482"/>
      <c r="F78" s="482"/>
      <c r="G78" s="482"/>
      <c r="H78" s="482"/>
      <c r="I78" s="482"/>
      <c r="J78" s="482"/>
      <c r="K78" s="482"/>
      <c r="L78" s="482"/>
      <c r="M78" s="85">
        <f>SUM(M72:M77)</f>
        <v>0</v>
      </c>
      <c r="N78" s="85">
        <f>SUM(N72:N77)</f>
        <v>0</v>
      </c>
      <c r="O78" s="85">
        <f>SUM(O72:O77)</f>
        <v>0</v>
      </c>
      <c r="P78" s="97">
        <f>SUM(P72:P77)</f>
        <v>0</v>
      </c>
    </row>
    <row r="79" spans="1:17" ht="19.5" thickBot="1" x14ac:dyDescent="0.25">
      <c r="A79" s="800"/>
      <c r="B79" s="892"/>
      <c r="C79" s="401"/>
      <c r="D79" s="3" t="s">
        <v>1315</v>
      </c>
      <c r="E79" s="393"/>
      <c r="F79" s="393"/>
      <c r="G79" s="393"/>
      <c r="H79" s="393"/>
      <c r="I79" s="393"/>
      <c r="J79" s="393"/>
      <c r="K79" s="393"/>
      <c r="L79" s="393"/>
      <c r="M79" s="135">
        <f t="shared" ref="M79:O79" si="13">(M78*1.73*220*0.9)/1000</f>
        <v>0</v>
      </c>
      <c r="N79" s="135">
        <f t="shared" si="13"/>
        <v>0</v>
      </c>
      <c r="O79" s="135">
        <f t="shared" si="13"/>
        <v>0</v>
      </c>
      <c r="P79" s="136"/>
      <c r="Q79" s="168"/>
    </row>
    <row r="80" spans="1:17" ht="18.75" thickBot="1" x14ac:dyDescent="0.25">
      <c r="A80" s="800"/>
      <c r="B80" s="892"/>
      <c r="C80" s="401"/>
      <c r="D80" s="3" t="s">
        <v>1343</v>
      </c>
      <c r="E80" s="394"/>
      <c r="F80" s="394"/>
      <c r="G80" s="394"/>
      <c r="H80" s="394"/>
      <c r="I80" s="394"/>
      <c r="J80" s="394"/>
      <c r="K80" s="394"/>
      <c r="L80" s="394"/>
      <c r="M80" s="788">
        <f>(M79+N79+O79)</f>
        <v>0</v>
      </c>
      <c r="N80" s="789"/>
      <c r="O80" s="789"/>
      <c r="P80" s="790"/>
      <c r="Q80" s="168"/>
    </row>
    <row r="81" spans="1:17" ht="46.5" customHeight="1" thickBot="1" x14ac:dyDescent="0.25">
      <c r="A81" s="684"/>
      <c r="B81" s="684"/>
      <c r="C81" s="684"/>
      <c r="D81" s="621" t="str">
        <f>HYPERLINK("#Оглавление!h16","&lt;&lt;&lt;&lt;&lt;")</f>
        <v>&lt;&lt;&lt;&lt;&lt;</v>
      </c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</row>
    <row r="82" spans="1:17" ht="36.75" thickBot="1" x14ac:dyDescent="0.25">
      <c r="A82" s="244" t="s">
        <v>1693</v>
      </c>
      <c r="B82" s="92"/>
      <c r="C82" s="387" t="s">
        <v>1436</v>
      </c>
      <c r="D82" s="182" t="s">
        <v>1351</v>
      </c>
      <c r="E82" s="390" t="s">
        <v>1435</v>
      </c>
      <c r="F82" s="499" t="s">
        <v>1511</v>
      </c>
      <c r="G82" s="499" t="s">
        <v>1557</v>
      </c>
      <c r="H82" s="720" t="s">
        <v>1558</v>
      </c>
      <c r="I82" s="499" t="s">
        <v>1559</v>
      </c>
      <c r="J82" s="720" t="s">
        <v>1446</v>
      </c>
      <c r="K82" s="499" t="s">
        <v>1560</v>
      </c>
      <c r="L82" s="499" t="s">
        <v>1561</v>
      </c>
      <c r="M82" s="125" t="str">
        <f>'Данные по ТП'!C194</f>
        <v>ТМ-160/6</v>
      </c>
      <c r="N82" s="126" t="s">
        <v>1352</v>
      </c>
      <c r="O82" s="125" t="s">
        <v>5</v>
      </c>
      <c r="P82" s="127" t="str">
        <f>'Данные по ТП'!F194</f>
        <v>Б/Н-7</v>
      </c>
    </row>
    <row r="83" spans="1:17" ht="19.5" thickBot="1" x14ac:dyDescent="0.25">
      <c r="A83" s="794" t="s">
        <v>1703</v>
      </c>
      <c r="B83" s="912" t="s">
        <v>1139</v>
      </c>
      <c r="C83" s="401">
        <v>1</v>
      </c>
      <c r="D83" s="319" t="s">
        <v>1128</v>
      </c>
      <c r="E83" s="395"/>
      <c r="F83" s="686">
        <f>((O83*1.73*220*0.9)/1000)+((N83*1.73*220*0.9)/1000)+((M83*1.73*220*0.9)/1000)</f>
        <v>0</v>
      </c>
      <c r="G83" s="822">
        <v>238</v>
      </c>
      <c r="H83" s="822">
        <v>239</v>
      </c>
      <c r="I83" s="822">
        <v>239</v>
      </c>
      <c r="J83" s="822">
        <v>400</v>
      </c>
      <c r="K83" s="822">
        <v>399</v>
      </c>
      <c r="L83" s="822">
        <v>400</v>
      </c>
      <c r="M83" s="303"/>
      <c r="N83" s="303"/>
      <c r="O83" s="303"/>
      <c r="P83" s="302"/>
    </row>
    <row r="84" spans="1:17" ht="30.75" thickBot="1" x14ac:dyDescent="0.25">
      <c r="A84" s="800"/>
      <c r="B84" s="892"/>
      <c r="C84" s="401">
        <v>2</v>
      </c>
      <c r="D84" s="319" t="s">
        <v>1705</v>
      </c>
      <c r="E84" s="395"/>
      <c r="F84" s="686">
        <f>((O84*1.73*220*0.9)/1000)+((N84*1.73*220*0.9)/1000)+((M84*1.73*220*0.9)/1000)</f>
        <v>9.2485800000000005</v>
      </c>
      <c r="G84" s="823"/>
      <c r="H84" s="823"/>
      <c r="I84" s="823"/>
      <c r="J84" s="823"/>
      <c r="K84" s="823"/>
      <c r="L84" s="823"/>
      <c r="M84" s="303">
        <v>13</v>
      </c>
      <c r="N84" s="303">
        <v>3</v>
      </c>
      <c r="O84" s="303">
        <v>11</v>
      </c>
      <c r="P84" s="302">
        <v>8</v>
      </c>
    </row>
    <row r="85" spans="1:17" ht="19.5" thickBot="1" x14ac:dyDescent="0.25">
      <c r="A85" s="800"/>
      <c r="B85" s="892"/>
      <c r="C85" s="401">
        <v>3</v>
      </c>
      <c r="D85" s="319" t="s">
        <v>846</v>
      </c>
      <c r="E85" s="395"/>
      <c r="F85" s="686">
        <f>((O85*1.73*220*0.9)/1000)+((N85*1.73*220*0.9)/1000)+((M85*1.73*220*0.9)/1000)</f>
        <v>0</v>
      </c>
      <c r="G85" s="686"/>
      <c r="H85" s="686"/>
      <c r="I85" s="686"/>
      <c r="J85" s="686"/>
      <c r="K85" s="686"/>
      <c r="L85" s="686"/>
      <c r="M85" s="303"/>
      <c r="N85" s="303"/>
      <c r="O85" s="303"/>
      <c r="P85" s="302"/>
    </row>
    <row r="86" spans="1:17" ht="19.5" thickBot="1" x14ac:dyDescent="0.25">
      <c r="A86" s="800"/>
      <c r="B86" s="892"/>
      <c r="C86" s="401">
        <v>4</v>
      </c>
      <c r="D86" s="319" t="s">
        <v>1704</v>
      </c>
      <c r="E86" s="395"/>
      <c r="F86" s="686">
        <f t="shared" ref="F86:F87" si="14">((O86*1.73*220*0.9)/1000)+((N86*1.73*220*0.9)/1000)+((M86*1.73*220*0.9)/1000)</f>
        <v>6.5082599999999999</v>
      </c>
      <c r="G86" s="686"/>
      <c r="H86" s="686"/>
      <c r="I86" s="686"/>
      <c r="J86" s="686"/>
      <c r="K86" s="686"/>
      <c r="L86" s="686"/>
      <c r="M86" s="303">
        <v>10</v>
      </c>
      <c r="N86" s="303">
        <v>0</v>
      </c>
      <c r="O86" s="303">
        <v>9</v>
      </c>
      <c r="P86" s="302">
        <v>10</v>
      </c>
    </row>
    <row r="87" spans="1:17" ht="19.5" thickBot="1" x14ac:dyDescent="0.25">
      <c r="A87" s="800"/>
      <c r="B87" s="892"/>
      <c r="C87" s="401">
        <v>5</v>
      </c>
      <c r="D87" s="319" t="s">
        <v>1126</v>
      </c>
      <c r="E87" s="395"/>
      <c r="F87" s="686">
        <f t="shared" si="14"/>
        <v>0</v>
      </c>
      <c r="G87" s="686"/>
      <c r="H87" s="686"/>
      <c r="I87" s="686"/>
      <c r="J87" s="686"/>
      <c r="K87" s="686"/>
      <c r="L87" s="686"/>
      <c r="M87" s="303"/>
      <c r="N87" s="303"/>
      <c r="O87" s="303"/>
      <c r="P87" s="302"/>
    </row>
    <row r="88" spans="1:17" ht="19.5" thickBot="1" x14ac:dyDescent="0.25">
      <c r="A88" s="800"/>
      <c r="B88" s="892"/>
      <c r="C88" s="401">
        <v>6</v>
      </c>
      <c r="D88" s="319" t="s">
        <v>1119</v>
      </c>
      <c r="E88" s="395"/>
      <c r="F88" s="395"/>
      <c r="G88" s="395"/>
      <c r="H88" s="395"/>
      <c r="I88" s="395"/>
      <c r="J88" s="395"/>
      <c r="K88" s="395"/>
      <c r="L88" s="395"/>
      <c r="M88" s="303"/>
      <c r="N88" s="303"/>
      <c r="O88" s="303"/>
      <c r="P88" s="302"/>
    </row>
    <row r="89" spans="1:17" ht="19.5" thickBot="1" x14ac:dyDescent="0.25">
      <c r="A89" s="800"/>
      <c r="B89" s="892"/>
      <c r="C89" s="401"/>
      <c r="D89" s="3" t="s">
        <v>1344</v>
      </c>
      <c r="E89" s="482"/>
      <c r="F89" s="482"/>
      <c r="G89" s="482"/>
      <c r="H89" s="482"/>
      <c r="I89" s="482"/>
      <c r="J89" s="482"/>
      <c r="K89" s="482"/>
      <c r="L89" s="482"/>
      <c r="M89" s="85">
        <f>SUM(M83:M88)</f>
        <v>23</v>
      </c>
      <c r="N89" s="85">
        <f>SUM(N83:N88)</f>
        <v>3</v>
      </c>
      <c r="O89" s="85">
        <f>SUM(O83:O88)</f>
        <v>20</v>
      </c>
      <c r="P89" s="97">
        <f>SUM(P83:P88)</f>
        <v>18</v>
      </c>
    </row>
    <row r="90" spans="1:17" ht="19.5" thickBot="1" x14ac:dyDescent="0.25">
      <c r="A90" s="800"/>
      <c r="B90" s="892"/>
      <c r="C90" s="401"/>
      <c r="D90" s="3" t="s">
        <v>1315</v>
      </c>
      <c r="E90" s="393"/>
      <c r="F90" s="393"/>
      <c r="G90" s="393"/>
      <c r="H90" s="393"/>
      <c r="I90" s="393"/>
      <c r="J90" s="393"/>
      <c r="K90" s="393"/>
      <c r="L90" s="393"/>
      <c r="M90" s="135">
        <f t="shared" ref="M90:O90" si="15">(M89*1.73*220*0.9)/1000</f>
        <v>7.8784199999999993</v>
      </c>
      <c r="N90" s="135">
        <f t="shared" si="15"/>
        <v>1.02762</v>
      </c>
      <c r="O90" s="135">
        <f t="shared" si="15"/>
        <v>6.8508000000000004</v>
      </c>
      <c r="P90" s="136"/>
      <c r="Q90" s="168"/>
    </row>
    <row r="91" spans="1:17" ht="18.75" thickBot="1" x14ac:dyDescent="0.25">
      <c r="A91" s="800"/>
      <c r="B91" s="892"/>
      <c r="C91" s="401"/>
      <c r="D91" s="3" t="s">
        <v>1343</v>
      </c>
      <c r="E91" s="394"/>
      <c r="F91" s="394"/>
      <c r="G91" s="394"/>
      <c r="H91" s="394"/>
      <c r="I91" s="394"/>
      <c r="J91" s="394"/>
      <c r="K91" s="394"/>
      <c r="L91" s="394"/>
      <c r="M91" s="788">
        <f>(M90+N90+O90)</f>
        <v>15.75684</v>
      </c>
      <c r="N91" s="789"/>
      <c r="O91" s="789"/>
      <c r="P91" s="790"/>
      <c r="Q91" s="168"/>
    </row>
    <row r="92" spans="1:17" ht="38.25" customHeight="1" thickBot="1" x14ac:dyDescent="0.25">
      <c r="A92" s="684"/>
      <c r="B92" s="684"/>
      <c r="C92" s="684"/>
      <c r="D92" s="621" t="str">
        <f>HYPERLINK("#Оглавление!h16","&lt;&lt;&lt;&lt;&lt;")</f>
        <v>&lt;&lt;&lt;&lt;&lt;</v>
      </c>
      <c r="E92" s="684"/>
      <c r="F92" s="684"/>
      <c r="G92" s="684"/>
      <c r="H92" s="684"/>
      <c r="I92" s="684"/>
      <c r="J92" s="684"/>
      <c r="K92" s="684"/>
      <c r="L92" s="684"/>
      <c r="M92" s="684"/>
      <c r="N92" s="684"/>
      <c r="O92" s="684"/>
      <c r="P92" s="684"/>
    </row>
    <row r="93" spans="1:17" ht="38.25" customHeight="1" thickBot="1" x14ac:dyDescent="0.25">
      <c r="A93" s="740">
        <v>43950</v>
      </c>
      <c r="B93" s="92"/>
      <c r="C93" s="387" t="s">
        <v>1436</v>
      </c>
      <c r="D93" s="182" t="s">
        <v>1351</v>
      </c>
      <c r="E93" s="390" t="s">
        <v>1435</v>
      </c>
      <c r="F93" s="499" t="s">
        <v>1511</v>
      </c>
      <c r="G93" s="499" t="s">
        <v>1557</v>
      </c>
      <c r="H93" s="720" t="s">
        <v>1558</v>
      </c>
      <c r="I93" s="499" t="s">
        <v>1559</v>
      </c>
      <c r="J93" s="720" t="s">
        <v>1446</v>
      </c>
      <c r="K93" s="499" t="s">
        <v>1560</v>
      </c>
      <c r="L93" s="499" t="s">
        <v>1561</v>
      </c>
      <c r="M93" s="125" t="str">
        <f>'Данные по ТП'!C195</f>
        <v>ТМ-160/6</v>
      </c>
      <c r="N93" s="126" t="s">
        <v>1352</v>
      </c>
      <c r="O93" s="125" t="s">
        <v>5</v>
      </c>
      <c r="P93" s="127">
        <f>'Данные по ТП'!F195</f>
        <v>192</v>
      </c>
    </row>
    <row r="94" spans="1:17" ht="19.5" customHeight="1" thickBot="1" x14ac:dyDescent="0.25">
      <c r="A94" s="794" t="s">
        <v>1683</v>
      </c>
      <c r="B94" s="912" t="s">
        <v>1140</v>
      </c>
      <c r="C94" s="401">
        <v>1</v>
      </c>
      <c r="D94" s="319" t="s">
        <v>1128</v>
      </c>
      <c r="E94" s="395"/>
      <c r="F94" s="686">
        <f>((O94*1.73*220*0.9)/1000)+((N94*1.73*220*0.9)/1000)+((M94*1.73*220*0.9)/1000)</f>
        <v>0</v>
      </c>
      <c r="G94" s="822">
        <v>236</v>
      </c>
      <c r="H94" s="822">
        <v>236</v>
      </c>
      <c r="I94" s="822">
        <v>236</v>
      </c>
      <c r="J94" s="822">
        <v>410</v>
      </c>
      <c r="K94" s="822">
        <v>410</v>
      </c>
      <c r="L94" s="822">
        <v>410</v>
      </c>
      <c r="M94" s="216"/>
      <c r="N94" s="216"/>
      <c r="O94" s="216"/>
      <c r="P94" s="333"/>
    </row>
    <row r="95" spans="1:17" ht="19.5" thickBot="1" x14ac:dyDescent="0.25">
      <c r="A95" s="800"/>
      <c r="B95" s="892"/>
      <c r="C95" s="401">
        <v>2</v>
      </c>
      <c r="D95" s="319" t="s">
        <v>845</v>
      </c>
      <c r="E95" s="395"/>
      <c r="F95" s="686">
        <f t="shared" ref="F95:F98" si="16">((O95*1.73*220*0.9)/1000)+((N95*1.73*220*0.9)/1000)+((M95*1.73*220*0.9)/1000)</f>
        <v>0</v>
      </c>
      <c r="G95" s="823"/>
      <c r="H95" s="823"/>
      <c r="I95" s="823"/>
      <c r="J95" s="823"/>
      <c r="K95" s="823"/>
      <c r="L95" s="823"/>
      <c r="M95" s="216"/>
      <c r="N95" s="216"/>
      <c r="O95" s="216"/>
      <c r="P95" s="333"/>
    </row>
    <row r="96" spans="1:17" ht="19.5" thickBot="1" x14ac:dyDescent="0.25">
      <c r="A96" s="800"/>
      <c r="B96" s="892"/>
      <c r="C96" s="401">
        <v>3</v>
      </c>
      <c r="D96" s="319" t="s">
        <v>846</v>
      </c>
      <c r="E96" s="395"/>
      <c r="F96" s="686">
        <f t="shared" si="16"/>
        <v>0</v>
      </c>
      <c r="G96" s="686"/>
      <c r="H96" s="686"/>
      <c r="I96" s="686"/>
      <c r="J96" s="686"/>
      <c r="K96" s="686"/>
      <c r="L96" s="686"/>
      <c r="M96" s="216"/>
      <c r="N96" s="216"/>
      <c r="O96" s="216"/>
      <c r="P96" s="333"/>
    </row>
    <row r="97" spans="1:17" ht="19.5" thickBot="1" x14ac:dyDescent="0.25">
      <c r="A97" s="800"/>
      <c r="B97" s="892"/>
      <c r="C97" s="401">
        <v>4</v>
      </c>
      <c r="D97" s="319" t="s">
        <v>1141</v>
      </c>
      <c r="E97" s="395"/>
      <c r="F97" s="686">
        <f t="shared" si="16"/>
        <v>1.7126999999999999</v>
      </c>
      <c r="G97" s="686"/>
      <c r="H97" s="686"/>
      <c r="I97" s="686"/>
      <c r="J97" s="686"/>
      <c r="K97" s="686"/>
      <c r="L97" s="686"/>
      <c r="M97" s="334">
        <v>2</v>
      </c>
      <c r="N97" s="334">
        <v>2</v>
      </c>
      <c r="O97" s="334">
        <v>1</v>
      </c>
      <c r="P97" s="335">
        <v>2</v>
      </c>
    </row>
    <row r="98" spans="1:17" ht="19.5" thickBot="1" x14ac:dyDescent="0.25">
      <c r="A98" s="800"/>
      <c r="B98" s="892"/>
      <c r="C98" s="401">
        <v>5</v>
      </c>
      <c r="D98" s="319" t="s">
        <v>1126</v>
      </c>
      <c r="E98" s="395"/>
      <c r="F98" s="686">
        <f t="shared" si="16"/>
        <v>0</v>
      </c>
      <c r="G98" s="686"/>
      <c r="H98" s="686"/>
      <c r="I98" s="686"/>
      <c r="J98" s="686"/>
      <c r="K98" s="686"/>
      <c r="L98" s="686"/>
      <c r="M98" s="216"/>
      <c r="N98" s="216"/>
      <c r="O98" s="216"/>
      <c r="P98" s="333"/>
    </row>
    <row r="99" spans="1:17" ht="19.5" thickBot="1" x14ac:dyDescent="0.25">
      <c r="A99" s="800"/>
      <c r="B99" s="892"/>
      <c r="C99" s="401">
        <v>6</v>
      </c>
      <c r="D99" s="319" t="s">
        <v>1119</v>
      </c>
      <c r="E99" s="395"/>
      <c r="F99" s="395"/>
      <c r="G99" s="395"/>
      <c r="H99" s="395"/>
      <c r="I99" s="395"/>
      <c r="J99" s="395"/>
      <c r="K99" s="395"/>
      <c r="L99" s="395"/>
      <c r="M99" s="216"/>
      <c r="N99" s="216"/>
      <c r="O99" s="216"/>
      <c r="P99" s="333"/>
    </row>
    <row r="100" spans="1:17" ht="19.5" thickBot="1" x14ac:dyDescent="0.25">
      <c r="A100" s="800"/>
      <c r="B100" s="892"/>
      <c r="C100" s="401"/>
      <c r="D100" s="3" t="s">
        <v>1344</v>
      </c>
      <c r="E100" s="482"/>
      <c r="F100" s="482"/>
      <c r="G100" s="482"/>
      <c r="H100" s="482"/>
      <c r="I100" s="482"/>
      <c r="J100" s="482"/>
      <c r="K100" s="482"/>
      <c r="L100" s="482"/>
      <c r="M100" s="85">
        <f>SUM(M97:M99)</f>
        <v>2</v>
      </c>
      <c r="N100" s="85">
        <f>SUM(N97:N99)</f>
        <v>2</v>
      </c>
      <c r="O100" s="85">
        <f>SUM(O97:O99)</f>
        <v>1</v>
      </c>
      <c r="P100" s="97">
        <f>SUM(P97:P99)</f>
        <v>2</v>
      </c>
    </row>
    <row r="101" spans="1:17" ht="19.5" thickBot="1" x14ac:dyDescent="0.25">
      <c r="A101" s="800"/>
      <c r="B101" s="892"/>
      <c r="C101" s="401"/>
      <c r="D101" s="3" t="s">
        <v>1315</v>
      </c>
      <c r="E101" s="393"/>
      <c r="F101" s="393"/>
      <c r="G101" s="393"/>
      <c r="H101" s="393"/>
      <c r="I101" s="393"/>
      <c r="J101" s="393"/>
      <c r="K101" s="393"/>
      <c r="L101" s="393"/>
      <c r="M101" s="135">
        <f t="shared" ref="M101:O101" si="17">(M100*1.73*220*0.9)/1000</f>
        <v>0.68508000000000002</v>
      </c>
      <c r="N101" s="135">
        <f t="shared" si="17"/>
        <v>0.68508000000000002</v>
      </c>
      <c r="O101" s="135">
        <f t="shared" si="17"/>
        <v>0.34254000000000001</v>
      </c>
      <c r="P101" s="136"/>
      <c r="Q101" s="168"/>
    </row>
    <row r="102" spans="1:17" ht="24" customHeight="1" thickBot="1" x14ac:dyDescent="0.25">
      <c r="A102" s="800"/>
      <c r="B102" s="892"/>
      <c r="C102" s="401"/>
      <c r="D102" s="3" t="s">
        <v>1343</v>
      </c>
      <c r="E102" s="394"/>
      <c r="F102" s="394"/>
      <c r="G102" s="394"/>
      <c r="H102" s="394"/>
      <c r="I102" s="394"/>
      <c r="J102" s="394"/>
      <c r="K102" s="394"/>
      <c r="L102" s="394"/>
      <c r="M102" s="788">
        <f>(M101+N101+O101)</f>
        <v>1.7127000000000001</v>
      </c>
      <c r="N102" s="789"/>
      <c r="O102" s="789"/>
      <c r="P102" s="790"/>
      <c r="Q102" s="168"/>
    </row>
    <row r="103" spans="1:17" ht="42" customHeight="1" thickBot="1" x14ac:dyDescent="0.25">
      <c r="A103" s="684"/>
      <c r="B103" s="684"/>
      <c r="C103" s="684"/>
      <c r="D103" s="621" t="str">
        <f>HYPERLINK("#Оглавление!h16","&lt;&lt;&lt;&lt;&lt;")</f>
        <v>&lt;&lt;&lt;&lt;&lt;</v>
      </c>
      <c r="E103" s="684"/>
      <c r="F103" s="684"/>
      <c r="G103" s="684"/>
      <c r="H103" s="684"/>
      <c r="I103" s="684"/>
      <c r="J103" s="684"/>
      <c r="K103" s="684"/>
      <c r="L103" s="684"/>
      <c r="M103" s="684"/>
      <c r="N103" s="684"/>
      <c r="O103" s="684"/>
      <c r="P103" s="684"/>
    </row>
    <row r="104" spans="1:17" ht="36.75" thickBot="1" x14ac:dyDescent="0.25">
      <c r="A104" s="244" t="s">
        <v>1691</v>
      </c>
      <c r="B104" s="92"/>
      <c r="C104" s="387" t="s">
        <v>1436</v>
      </c>
      <c r="D104" s="182" t="s">
        <v>1351</v>
      </c>
      <c r="E104" s="390" t="s">
        <v>1435</v>
      </c>
      <c r="F104" s="499" t="s">
        <v>1511</v>
      </c>
      <c r="G104" s="499" t="s">
        <v>1557</v>
      </c>
      <c r="H104" s="720" t="s">
        <v>1558</v>
      </c>
      <c r="I104" s="499" t="s">
        <v>1559</v>
      </c>
      <c r="J104" s="720" t="s">
        <v>1446</v>
      </c>
      <c r="K104" s="499" t="s">
        <v>1560</v>
      </c>
      <c r="L104" s="499" t="s">
        <v>1561</v>
      </c>
      <c r="M104" s="125" t="str">
        <f>'Данные по ТП'!C196</f>
        <v>ТМ-160/6</v>
      </c>
      <c r="N104" s="126" t="s">
        <v>1352</v>
      </c>
      <c r="O104" s="125" t="s">
        <v>5</v>
      </c>
      <c r="P104" s="127">
        <f>'Данные по ТП'!F196</f>
        <v>199</v>
      </c>
    </row>
    <row r="105" spans="1:17" ht="19.5" thickBot="1" x14ac:dyDescent="0.25">
      <c r="A105" s="794" t="s">
        <v>1572</v>
      </c>
      <c r="B105" s="912" t="s">
        <v>1142</v>
      </c>
      <c r="C105" s="401">
        <v>1</v>
      </c>
      <c r="D105" s="319" t="s">
        <v>1128</v>
      </c>
      <c r="E105" s="395"/>
      <c r="F105" s="686">
        <f>((O105*1.73*220*0.9)/1000)+((N105*1.73*220*0.9)/1000)+((M105*1.73*220*0.9)/1000)</f>
        <v>0</v>
      </c>
      <c r="G105" s="822">
        <v>230</v>
      </c>
      <c r="H105" s="822">
        <v>231</v>
      </c>
      <c r="I105" s="822">
        <v>230</v>
      </c>
      <c r="J105" s="822">
        <v>401</v>
      </c>
      <c r="K105" s="822">
        <v>402</v>
      </c>
      <c r="L105" s="822">
        <v>398</v>
      </c>
      <c r="M105" s="303"/>
      <c r="N105" s="303"/>
      <c r="O105" s="303"/>
      <c r="P105" s="302"/>
    </row>
    <row r="106" spans="1:17" ht="19.5" thickBot="1" x14ac:dyDescent="0.25">
      <c r="A106" s="800"/>
      <c r="B106" s="892"/>
      <c r="C106" s="401">
        <v>2</v>
      </c>
      <c r="D106" s="319" t="s">
        <v>1143</v>
      </c>
      <c r="E106" s="395"/>
      <c r="F106" s="686">
        <f t="shared" ref="F106:F109" si="18">((O106*1.73*220*0.9)/1000)+((N106*1.73*220*0.9)/1000)+((M106*1.73*220*0.9)/1000)</f>
        <v>9.5911200000000001</v>
      </c>
      <c r="G106" s="823"/>
      <c r="H106" s="823"/>
      <c r="I106" s="823"/>
      <c r="J106" s="823"/>
      <c r="K106" s="823"/>
      <c r="L106" s="823"/>
      <c r="M106" s="303">
        <v>12</v>
      </c>
      <c r="N106" s="303">
        <v>1</v>
      </c>
      <c r="O106" s="303">
        <v>15</v>
      </c>
      <c r="P106" s="302">
        <v>12</v>
      </c>
    </row>
    <row r="107" spans="1:17" ht="19.5" thickBot="1" x14ac:dyDescent="0.25">
      <c r="A107" s="800"/>
      <c r="B107" s="892"/>
      <c r="C107" s="401">
        <v>3</v>
      </c>
      <c r="D107" s="319" t="s">
        <v>1144</v>
      </c>
      <c r="E107" s="395"/>
      <c r="F107" s="686">
        <f t="shared" si="18"/>
        <v>2.7403200000000001</v>
      </c>
      <c r="G107" s="686"/>
      <c r="H107" s="686"/>
      <c r="I107" s="686"/>
      <c r="J107" s="686"/>
      <c r="K107" s="686"/>
      <c r="L107" s="686"/>
      <c r="M107" s="303">
        <v>2</v>
      </c>
      <c r="N107" s="303">
        <v>4</v>
      </c>
      <c r="O107" s="303">
        <v>2</v>
      </c>
      <c r="P107" s="302">
        <v>2</v>
      </c>
    </row>
    <row r="108" spans="1:17" ht="19.5" thickBot="1" x14ac:dyDescent="0.25">
      <c r="A108" s="800"/>
      <c r="B108" s="892"/>
      <c r="C108" s="401">
        <v>4</v>
      </c>
      <c r="D108" s="319" t="s">
        <v>847</v>
      </c>
      <c r="E108" s="395"/>
      <c r="F108" s="686">
        <f t="shared" si="18"/>
        <v>0</v>
      </c>
      <c r="G108" s="686"/>
      <c r="H108" s="686"/>
      <c r="I108" s="686"/>
      <c r="J108" s="686"/>
      <c r="K108" s="686"/>
      <c r="L108" s="686"/>
      <c r="M108" s="303"/>
      <c r="N108" s="303"/>
      <c r="O108" s="303"/>
      <c r="P108" s="302"/>
    </row>
    <row r="109" spans="1:17" ht="19.5" thickBot="1" x14ac:dyDescent="0.25">
      <c r="A109" s="800"/>
      <c r="B109" s="892"/>
      <c r="C109" s="401">
        <v>5</v>
      </c>
      <c r="D109" s="319" t="s">
        <v>1126</v>
      </c>
      <c r="E109" s="395"/>
      <c r="F109" s="686">
        <f t="shared" si="18"/>
        <v>0</v>
      </c>
      <c r="G109" s="686"/>
      <c r="H109" s="686"/>
      <c r="I109" s="686"/>
      <c r="J109" s="686"/>
      <c r="K109" s="686"/>
      <c r="L109" s="686"/>
      <c r="M109" s="303"/>
      <c r="N109" s="303"/>
      <c r="O109" s="303"/>
      <c r="P109" s="302"/>
    </row>
    <row r="110" spans="1:17" ht="19.5" thickBot="1" x14ac:dyDescent="0.25">
      <c r="A110" s="800"/>
      <c r="B110" s="892"/>
      <c r="C110" s="401">
        <v>6</v>
      </c>
      <c r="D110" s="319" t="s">
        <v>1119</v>
      </c>
      <c r="E110" s="395"/>
      <c r="F110" s="395"/>
      <c r="G110" s="395"/>
      <c r="H110" s="395"/>
      <c r="I110" s="395"/>
      <c r="J110" s="395"/>
      <c r="K110" s="395"/>
      <c r="L110" s="395"/>
      <c r="M110" s="303"/>
      <c r="N110" s="303"/>
      <c r="O110" s="303"/>
      <c r="P110" s="302"/>
    </row>
    <row r="111" spans="1:17" ht="19.5" thickBot="1" x14ac:dyDescent="0.25">
      <c r="A111" s="800"/>
      <c r="B111" s="892"/>
      <c r="C111" s="401"/>
      <c r="D111" s="3" t="s">
        <v>1344</v>
      </c>
      <c r="E111" s="482"/>
      <c r="F111" s="482"/>
      <c r="G111" s="482"/>
      <c r="H111" s="482"/>
      <c r="I111" s="482"/>
      <c r="J111" s="482"/>
      <c r="K111" s="482"/>
      <c r="L111" s="482"/>
      <c r="M111" s="85">
        <f>SUM(M106:M110)</f>
        <v>14</v>
      </c>
      <c r="N111" s="85">
        <f>SUM(N106:N110)</f>
        <v>5</v>
      </c>
      <c r="O111" s="85">
        <f>SUM(O106:O110)</f>
        <v>17</v>
      </c>
      <c r="P111" s="97">
        <f>SUM(P106:P110)</f>
        <v>14</v>
      </c>
    </row>
    <row r="112" spans="1:17" ht="18.75" thickBot="1" x14ac:dyDescent="0.25">
      <c r="A112" s="800"/>
      <c r="B112" s="892"/>
      <c r="C112" s="401"/>
      <c r="D112" s="3" t="s">
        <v>1315</v>
      </c>
      <c r="E112" s="393"/>
      <c r="F112" s="393"/>
      <c r="G112" s="393"/>
      <c r="H112" s="393"/>
      <c r="I112" s="393"/>
      <c r="J112" s="393"/>
      <c r="K112" s="393"/>
      <c r="L112" s="393"/>
      <c r="M112" s="135">
        <f t="shared" ref="M112:O112" si="19">(M111*1.73*220*0.9)/1000</f>
        <v>4.7955599999999992</v>
      </c>
      <c r="N112" s="135">
        <f t="shared" si="19"/>
        <v>1.7127000000000001</v>
      </c>
      <c r="O112" s="135">
        <f t="shared" si="19"/>
        <v>5.8231800000000007</v>
      </c>
      <c r="P112" s="135"/>
      <c r="Q112" s="168"/>
    </row>
    <row r="113" spans="1:17" ht="18.75" thickBot="1" x14ac:dyDescent="0.25">
      <c r="A113" s="800"/>
      <c r="B113" s="892"/>
      <c r="C113" s="401"/>
      <c r="D113" s="3" t="s">
        <v>1343</v>
      </c>
      <c r="E113" s="394"/>
      <c r="F113" s="394"/>
      <c r="G113" s="394"/>
      <c r="H113" s="394"/>
      <c r="I113" s="394"/>
      <c r="J113" s="394"/>
      <c r="K113" s="394"/>
      <c r="L113" s="394"/>
      <c r="M113" s="788">
        <f>(M112+N112+O112)</f>
        <v>12.331440000000001</v>
      </c>
      <c r="N113" s="789"/>
      <c r="O113" s="789"/>
      <c r="P113" s="790"/>
      <c r="Q113" s="168"/>
    </row>
    <row r="114" spans="1:17" ht="46.5" customHeight="1" thickBot="1" x14ac:dyDescent="0.25">
      <c r="A114" s="684"/>
      <c r="B114" s="684"/>
      <c r="C114" s="684"/>
      <c r="D114" s="621" t="str">
        <f>HYPERLINK("#Оглавление!h16","&lt;&lt;&lt;&lt;&lt;")</f>
        <v>&lt;&lt;&lt;&lt;&lt;</v>
      </c>
      <c r="E114" s="684"/>
      <c r="F114" s="684"/>
      <c r="G114" s="684"/>
      <c r="H114" s="684"/>
      <c r="I114" s="684"/>
      <c r="J114" s="684"/>
      <c r="K114" s="684"/>
      <c r="L114" s="684"/>
      <c r="M114" s="684"/>
      <c r="N114" s="684"/>
      <c r="O114" s="684"/>
      <c r="P114" s="684"/>
    </row>
    <row r="115" spans="1:17" ht="36.75" thickBot="1" x14ac:dyDescent="0.25">
      <c r="A115" s="740">
        <v>43946</v>
      </c>
      <c r="B115" s="92"/>
      <c r="C115" s="387" t="s">
        <v>1436</v>
      </c>
      <c r="D115" s="182" t="s">
        <v>1351</v>
      </c>
      <c r="E115" s="390" t="s">
        <v>1435</v>
      </c>
      <c r="F115" s="499" t="s">
        <v>1511</v>
      </c>
      <c r="G115" s="499" t="s">
        <v>1557</v>
      </c>
      <c r="H115" s="720" t="s">
        <v>1558</v>
      </c>
      <c r="I115" s="499" t="s">
        <v>1559</v>
      </c>
      <c r="J115" s="720" t="s">
        <v>1446</v>
      </c>
      <c r="K115" s="499" t="s">
        <v>1560</v>
      </c>
      <c r="L115" s="499" t="s">
        <v>1561</v>
      </c>
      <c r="M115" s="125" t="str">
        <f>'Данные по ТП'!C197</f>
        <v>ТМ-160/6</v>
      </c>
      <c r="N115" s="126" t="s">
        <v>1352</v>
      </c>
      <c r="O115" s="125" t="s">
        <v>5</v>
      </c>
      <c r="P115" s="127">
        <f>'Данные по ТП'!F197</f>
        <v>199</v>
      </c>
    </row>
    <row r="116" spans="1:17" ht="19.5" customHeight="1" thickBot="1" x14ac:dyDescent="0.25">
      <c r="A116" s="794" t="s">
        <v>1120</v>
      </c>
      <c r="B116" s="912" t="s">
        <v>1145</v>
      </c>
      <c r="C116" s="401">
        <v>1</v>
      </c>
      <c r="D116" s="319" t="s">
        <v>1146</v>
      </c>
      <c r="E116" s="395"/>
      <c r="F116" s="686">
        <f>((O116*1.73*220*0.9)/1000)+((N116*1.73*220*0.9)/1000)+((M116*1.73*220*0.9)/1000)</f>
        <v>0</v>
      </c>
      <c r="G116" s="822">
        <v>217</v>
      </c>
      <c r="H116" s="822">
        <v>220</v>
      </c>
      <c r="I116" s="822">
        <v>218</v>
      </c>
      <c r="J116" s="822">
        <v>378</v>
      </c>
      <c r="K116" s="822">
        <v>379</v>
      </c>
      <c r="L116" s="822">
        <v>378</v>
      </c>
      <c r="M116" s="303"/>
      <c r="N116" s="303"/>
      <c r="O116" s="303"/>
      <c r="P116" s="302"/>
    </row>
    <row r="117" spans="1:17" ht="19.5" thickBot="1" x14ac:dyDescent="0.25">
      <c r="A117" s="800"/>
      <c r="B117" s="892"/>
      <c r="C117" s="401">
        <v>2</v>
      </c>
      <c r="D117" s="319" t="s">
        <v>1147</v>
      </c>
      <c r="E117" s="395"/>
      <c r="F117" s="686">
        <f t="shared" ref="F117:F120" si="20">((O117*1.73*220*0.9)/1000)+((N117*1.73*220*0.9)/1000)+((M117*1.73*220*0.9)/1000)</f>
        <v>5.4806400000000002</v>
      </c>
      <c r="G117" s="823"/>
      <c r="H117" s="823"/>
      <c r="I117" s="823"/>
      <c r="J117" s="823"/>
      <c r="K117" s="823"/>
      <c r="L117" s="823"/>
      <c r="M117" s="303">
        <v>15</v>
      </c>
      <c r="N117" s="303">
        <v>0</v>
      </c>
      <c r="O117" s="303">
        <v>1</v>
      </c>
      <c r="P117" s="302">
        <v>12</v>
      </c>
    </row>
    <row r="118" spans="1:17" ht="19.5" thickBot="1" x14ac:dyDescent="0.25">
      <c r="A118" s="800"/>
      <c r="B118" s="892"/>
      <c r="C118" s="401">
        <v>3</v>
      </c>
      <c r="D118" s="319" t="s">
        <v>1148</v>
      </c>
      <c r="E118" s="395"/>
      <c r="F118" s="686">
        <f t="shared" si="20"/>
        <v>0</v>
      </c>
      <c r="G118" s="686"/>
      <c r="H118" s="686"/>
      <c r="I118" s="686"/>
      <c r="J118" s="686"/>
      <c r="K118" s="686"/>
      <c r="L118" s="686"/>
      <c r="M118" s="303">
        <v>0</v>
      </c>
      <c r="N118" s="303"/>
      <c r="O118" s="303"/>
      <c r="P118" s="302">
        <v>0</v>
      </c>
    </row>
    <row r="119" spans="1:17" ht="19.5" thickBot="1" x14ac:dyDescent="0.25">
      <c r="A119" s="800"/>
      <c r="B119" s="892"/>
      <c r="C119" s="401">
        <v>4</v>
      </c>
      <c r="D119" s="319" t="s">
        <v>847</v>
      </c>
      <c r="E119" s="395"/>
      <c r="F119" s="686">
        <f t="shared" si="20"/>
        <v>0</v>
      </c>
      <c r="G119" s="686"/>
      <c r="H119" s="686"/>
      <c r="I119" s="686"/>
      <c r="J119" s="686"/>
      <c r="K119" s="686"/>
      <c r="L119" s="686"/>
      <c r="M119" s="303"/>
      <c r="N119" s="303"/>
      <c r="O119" s="303"/>
      <c r="P119" s="302"/>
    </row>
    <row r="120" spans="1:17" ht="19.5" thickBot="1" x14ac:dyDescent="0.25">
      <c r="A120" s="800"/>
      <c r="B120" s="892"/>
      <c r="C120" s="401">
        <v>5</v>
      </c>
      <c r="D120" s="319" t="s">
        <v>1149</v>
      </c>
      <c r="E120" s="395"/>
      <c r="F120" s="686">
        <f t="shared" si="20"/>
        <v>0</v>
      </c>
      <c r="G120" s="686"/>
      <c r="H120" s="686"/>
      <c r="I120" s="686"/>
      <c r="J120" s="686"/>
      <c r="K120" s="686"/>
      <c r="L120" s="686"/>
      <c r="M120" s="303"/>
      <c r="N120" s="303"/>
      <c r="O120" s="303"/>
      <c r="P120" s="302"/>
    </row>
    <row r="121" spans="1:17" ht="19.5" thickBot="1" x14ac:dyDescent="0.25">
      <c r="A121" s="800"/>
      <c r="B121" s="892"/>
      <c r="C121" s="401">
        <v>6</v>
      </c>
      <c r="D121" s="319" t="s">
        <v>1119</v>
      </c>
      <c r="E121" s="395"/>
      <c r="F121" s="395"/>
      <c r="G121" s="395"/>
      <c r="H121" s="395"/>
      <c r="I121" s="395"/>
      <c r="J121" s="395"/>
      <c r="K121" s="395"/>
      <c r="L121" s="395"/>
      <c r="M121" s="303"/>
      <c r="N121" s="303"/>
      <c r="O121" s="303"/>
      <c r="P121" s="302"/>
    </row>
    <row r="122" spans="1:17" ht="19.5" thickBot="1" x14ac:dyDescent="0.25">
      <c r="A122" s="800"/>
      <c r="B122" s="892"/>
      <c r="C122" s="401"/>
      <c r="D122" s="3" t="s">
        <v>1344</v>
      </c>
      <c r="E122" s="482"/>
      <c r="F122" s="482"/>
      <c r="G122" s="482"/>
      <c r="H122" s="482"/>
      <c r="I122" s="482"/>
      <c r="J122" s="482"/>
      <c r="K122" s="482"/>
      <c r="L122" s="482"/>
      <c r="M122" s="85">
        <f>SUM(M118:M121)</f>
        <v>0</v>
      </c>
      <c r="N122" s="85">
        <f>SUM(N118:N121)</f>
        <v>0</v>
      </c>
      <c r="O122" s="85">
        <f>SUM(O118:O121)</f>
        <v>0</v>
      </c>
      <c r="P122" s="97">
        <f>SUM(P118:P121)</f>
        <v>0</v>
      </c>
    </row>
    <row r="123" spans="1:17" ht="21.75" customHeight="1" thickBot="1" x14ac:dyDescent="0.25">
      <c r="A123" s="800"/>
      <c r="B123" s="892"/>
      <c r="C123" s="401"/>
      <c r="D123" s="3" t="s">
        <v>1315</v>
      </c>
      <c r="E123" s="393"/>
      <c r="F123" s="393"/>
      <c r="G123" s="393"/>
      <c r="H123" s="393"/>
      <c r="I123" s="393"/>
      <c r="J123" s="393"/>
      <c r="K123" s="393"/>
      <c r="L123" s="393"/>
      <c r="M123" s="135">
        <f t="shared" ref="M123:O123" si="21">(M122*1.73*220*0.9)/1000</f>
        <v>0</v>
      </c>
      <c r="N123" s="135">
        <f t="shared" si="21"/>
        <v>0</v>
      </c>
      <c r="O123" s="135">
        <f t="shared" si="21"/>
        <v>0</v>
      </c>
      <c r="P123" s="136"/>
      <c r="Q123" s="168"/>
    </row>
    <row r="124" spans="1:17" ht="21.75" customHeight="1" thickBot="1" x14ac:dyDescent="0.25">
      <c r="A124" s="800"/>
      <c r="B124" s="892"/>
      <c r="C124" s="401"/>
      <c r="D124" s="3" t="s">
        <v>1343</v>
      </c>
      <c r="E124" s="394"/>
      <c r="F124" s="394"/>
      <c r="G124" s="394"/>
      <c r="H124" s="394"/>
      <c r="I124" s="394"/>
      <c r="J124" s="394"/>
      <c r="K124" s="394"/>
      <c r="L124" s="394"/>
      <c r="M124" s="788">
        <f>(M123+N123+O123)</f>
        <v>0</v>
      </c>
      <c r="N124" s="789"/>
      <c r="O124" s="789"/>
      <c r="P124" s="790"/>
      <c r="Q124" s="168"/>
    </row>
    <row r="125" spans="1:17" ht="39" customHeight="1" thickBot="1" x14ac:dyDescent="0.25">
      <c r="A125" s="684"/>
      <c r="B125" s="684"/>
      <c r="C125" s="684"/>
      <c r="D125" s="684"/>
      <c r="E125" s="684"/>
      <c r="F125" s="684"/>
      <c r="G125" s="684"/>
      <c r="H125" s="684"/>
      <c r="I125" s="684"/>
      <c r="J125" s="684"/>
      <c r="K125" s="684"/>
      <c r="L125" s="684"/>
      <c r="M125" s="684"/>
      <c r="N125" s="684"/>
      <c r="O125" s="684"/>
      <c r="P125" s="684"/>
    </row>
    <row r="126" spans="1:17" ht="36.75" thickBot="1" x14ac:dyDescent="0.25">
      <c r="A126" s="740">
        <v>43950</v>
      </c>
      <c r="B126" s="92"/>
      <c r="C126" s="387" t="s">
        <v>1436</v>
      </c>
      <c r="D126" s="182" t="s">
        <v>1351</v>
      </c>
      <c r="E126" s="390" t="s">
        <v>1435</v>
      </c>
      <c r="F126" s="499" t="s">
        <v>1511</v>
      </c>
      <c r="G126" s="499" t="s">
        <v>1557</v>
      </c>
      <c r="H126" s="720" t="s">
        <v>1558</v>
      </c>
      <c r="I126" s="499" t="s">
        <v>1559</v>
      </c>
      <c r="J126" s="720" t="s">
        <v>1446</v>
      </c>
      <c r="K126" s="499" t="s">
        <v>1560</v>
      </c>
      <c r="L126" s="499" t="s">
        <v>1561</v>
      </c>
      <c r="M126" s="125" t="str">
        <f>'Данные по ТП'!C198</f>
        <v>ТМ-630/6</v>
      </c>
      <c r="N126" s="126" t="s">
        <v>1352</v>
      </c>
      <c r="O126" s="125" t="s">
        <v>5</v>
      </c>
      <c r="P126" s="127">
        <f>'Данные по ТП'!F198</f>
        <v>1375</v>
      </c>
    </row>
    <row r="127" spans="1:17" ht="19.5" customHeight="1" thickBot="1" x14ac:dyDescent="0.25">
      <c r="A127" s="794" t="s">
        <v>1683</v>
      </c>
      <c r="B127" s="912" t="s">
        <v>1150</v>
      </c>
      <c r="C127" s="476">
        <v>1</v>
      </c>
      <c r="D127" s="319" t="s">
        <v>1128</v>
      </c>
      <c r="E127" s="395"/>
      <c r="F127" s="686">
        <f>((O127*1.73*220*0.9)/1000)+((N127*1.73*220*0.9)/1000)+((M127*1.73*220*0.9)/1000)</f>
        <v>2.7403200000000001</v>
      </c>
      <c r="G127" s="822">
        <v>227</v>
      </c>
      <c r="H127" s="822">
        <v>227</v>
      </c>
      <c r="I127" s="822">
        <v>227</v>
      </c>
      <c r="J127" s="822">
        <v>394</v>
      </c>
      <c r="K127" s="822">
        <v>394</v>
      </c>
      <c r="L127" s="822">
        <v>397</v>
      </c>
      <c r="M127" s="216">
        <v>1</v>
      </c>
      <c r="N127" s="216">
        <v>1</v>
      </c>
      <c r="O127" s="336">
        <v>6</v>
      </c>
      <c r="P127" s="337">
        <v>5</v>
      </c>
    </row>
    <row r="128" spans="1:17" ht="19.5" thickBot="1" x14ac:dyDescent="0.25">
      <c r="A128" s="800"/>
      <c r="B128" s="892"/>
      <c r="C128" s="401">
        <v>2</v>
      </c>
      <c r="D128" s="319" t="s">
        <v>1151</v>
      </c>
      <c r="E128" s="395"/>
      <c r="F128" s="686">
        <f t="shared" ref="F128:F131" si="22">((O128*1.73*220*0.9)/1000)+((N128*1.73*220*0.9)/1000)+((M128*1.73*220*0.9)/1000)</f>
        <v>1.02762</v>
      </c>
      <c r="G128" s="823"/>
      <c r="H128" s="823"/>
      <c r="I128" s="823"/>
      <c r="J128" s="823"/>
      <c r="K128" s="823"/>
      <c r="L128" s="823"/>
      <c r="M128" s="325">
        <v>1</v>
      </c>
      <c r="N128" s="325">
        <v>1</v>
      </c>
      <c r="O128" s="326">
        <v>1</v>
      </c>
      <c r="P128" s="326">
        <v>0</v>
      </c>
      <c r="Q128" s="317"/>
    </row>
    <row r="129" spans="1:17" ht="19.5" thickBot="1" x14ac:dyDescent="0.25">
      <c r="A129" s="800"/>
      <c r="B129" s="892"/>
      <c r="C129" s="401">
        <v>3</v>
      </c>
      <c r="D129" s="319" t="s">
        <v>1152</v>
      </c>
      <c r="E129" s="395"/>
      <c r="F129" s="686">
        <f t="shared" si="22"/>
        <v>31.513680000000001</v>
      </c>
      <c r="G129" s="686"/>
      <c r="H129" s="686"/>
      <c r="I129" s="686"/>
      <c r="J129" s="686"/>
      <c r="K129" s="686"/>
      <c r="L129" s="686"/>
      <c r="M129" s="325">
        <v>37</v>
      </c>
      <c r="N129" s="325">
        <v>36</v>
      </c>
      <c r="O129" s="326">
        <v>19</v>
      </c>
      <c r="P129" s="326">
        <v>16</v>
      </c>
      <c r="Q129" s="317"/>
    </row>
    <row r="130" spans="1:17" ht="19.5" thickBot="1" x14ac:dyDescent="0.25">
      <c r="A130" s="800"/>
      <c r="B130" s="892"/>
      <c r="C130" s="401">
        <v>4</v>
      </c>
      <c r="D130" s="319"/>
      <c r="E130" s="395"/>
      <c r="F130" s="686">
        <f t="shared" si="22"/>
        <v>0</v>
      </c>
      <c r="G130" s="686"/>
      <c r="H130" s="686"/>
      <c r="I130" s="686"/>
      <c r="J130" s="686"/>
      <c r="K130" s="686"/>
      <c r="L130" s="686"/>
      <c r="M130" s="338"/>
      <c r="N130" s="338"/>
      <c r="O130" s="332"/>
      <c r="P130" s="332"/>
      <c r="Q130" s="318"/>
    </row>
    <row r="131" spans="1:17" ht="19.5" thickBot="1" x14ac:dyDescent="0.25">
      <c r="A131" s="800"/>
      <c r="B131" s="892"/>
      <c r="C131" s="401">
        <v>5</v>
      </c>
      <c r="D131" s="319" t="s">
        <v>1126</v>
      </c>
      <c r="E131" s="395"/>
      <c r="F131" s="686">
        <f t="shared" si="22"/>
        <v>0</v>
      </c>
      <c r="G131" s="686"/>
      <c r="H131" s="686"/>
      <c r="I131" s="686"/>
      <c r="J131" s="686"/>
      <c r="K131" s="686"/>
      <c r="L131" s="686"/>
      <c r="M131" s="216"/>
      <c r="N131" s="216"/>
      <c r="O131" s="216"/>
      <c r="P131" s="333"/>
    </row>
    <row r="132" spans="1:17" ht="19.5" thickBot="1" x14ac:dyDescent="0.25">
      <c r="A132" s="800"/>
      <c r="B132" s="892"/>
      <c r="C132" s="401">
        <v>6</v>
      </c>
      <c r="D132" s="319" t="s">
        <v>1119</v>
      </c>
      <c r="E132" s="395"/>
      <c r="F132" s="395"/>
      <c r="G132" s="395"/>
      <c r="H132" s="395"/>
      <c r="I132" s="395"/>
      <c r="J132" s="395"/>
      <c r="K132" s="395"/>
      <c r="L132" s="395"/>
      <c r="M132" s="216"/>
      <c r="N132" s="216"/>
      <c r="O132" s="216"/>
      <c r="P132" s="333"/>
    </row>
    <row r="133" spans="1:17" ht="19.5" thickBot="1" x14ac:dyDescent="0.25">
      <c r="A133" s="800"/>
      <c r="B133" s="892"/>
      <c r="C133" s="401"/>
      <c r="D133" s="3" t="s">
        <v>1344</v>
      </c>
      <c r="E133" s="482"/>
      <c r="F133" s="482"/>
      <c r="G133" s="482"/>
      <c r="H133" s="482"/>
      <c r="I133" s="482"/>
      <c r="J133" s="482"/>
      <c r="K133" s="482"/>
      <c r="L133" s="482"/>
      <c r="M133" s="85">
        <f>SUM(M128:M132)</f>
        <v>38</v>
      </c>
      <c r="N133" s="85">
        <f>SUM(N128:N132)</f>
        <v>37</v>
      </c>
      <c r="O133" s="85">
        <f>SUM(O128:O132)</f>
        <v>20</v>
      </c>
      <c r="P133" s="97">
        <f>SUM(P128:P132)</f>
        <v>16</v>
      </c>
    </row>
    <row r="134" spans="1:17" ht="19.5" thickBot="1" x14ac:dyDescent="0.25">
      <c r="A134" s="800"/>
      <c r="B134" s="892"/>
      <c r="C134" s="401"/>
      <c r="D134" s="3" t="s">
        <v>1315</v>
      </c>
      <c r="E134" s="393"/>
      <c r="F134" s="393"/>
      <c r="G134" s="393"/>
      <c r="H134" s="393"/>
      <c r="I134" s="393"/>
      <c r="J134" s="393"/>
      <c r="K134" s="393"/>
      <c r="L134" s="393"/>
      <c r="M134" s="135">
        <f t="shared" ref="M134:O134" si="23">(M133*1.73*220*0.9)/1000</f>
        <v>13.01652</v>
      </c>
      <c r="N134" s="135">
        <f t="shared" si="23"/>
        <v>12.673980000000002</v>
      </c>
      <c r="O134" s="135">
        <f t="shared" si="23"/>
        <v>6.8508000000000004</v>
      </c>
      <c r="P134" s="136"/>
      <c r="Q134" s="168"/>
    </row>
    <row r="135" spans="1:17" ht="18.75" thickBot="1" x14ac:dyDescent="0.25">
      <c r="A135" s="801"/>
      <c r="B135" s="893"/>
      <c r="C135" s="405"/>
      <c r="D135" s="3" t="s">
        <v>1343</v>
      </c>
      <c r="E135" s="394"/>
      <c r="F135" s="394"/>
      <c r="G135" s="394"/>
      <c r="H135" s="394"/>
      <c r="I135" s="394"/>
      <c r="J135" s="394"/>
      <c r="K135" s="394"/>
      <c r="L135" s="394"/>
      <c r="M135" s="788">
        <f>(M134+N134+O134)</f>
        <v>32.5413</v>
      </c>
      <c r="N135" s="789"/>
      <c r="O135" s="789"/>
      <c r="P135" s="790"/>
      <c r="Q135" s="168"/>
    </row>
    <row r="136" spans="1:17" s="100" customFormat="1" x14ac:dyDescent="0.25">
      <c r="C136" s="388"/>
      <c r="E136" s="388"/>
      <c r="F136" s="388"/>
      <c r="G136" s="388"/>
      <c r="H136" s="388"/>
      <c r="I136" s="388"/>
      <c r="J136" s="388"/>
      <c r="K136" s="388"/>
      <c r="L136" s="388"/>
    </row>
    <row r="137" spans="1:17" s="100" customFormat="1" x14ac:dyDescent="0.25">
      <c r="C137" s="388"/>
      <c r="E137" s="388"/>
      <c r="F137" s="388"/>
      <c r="G137" s="388"/>
      <c r="H137" s="388"/>
      <c r="I137" s="388"/>
      <c r="J137" s="388"/>
      <c r="K137" s="388"/>
      <c r="L137" s="388"/>
    </row>
    <row r="138" spans="1:17" s="100" customFormat="1" x14ac:dyDescent="0.25">
      <c r="C138" s="388"/>
      <c r="E138" s="388"/>
      <c r="F138" s="388"/>
      <c r="G138" s="388"/>
      <c r="H138" s="388"/>
      <c r="I138" s="388"/>
      <c r="J138" s="388"/>
      <c r="K138" s="388"/>
      <c r="L138" s="388"/>
    </row>
    <row r="139" spans="1:17" s="100" customFormat="1" x14ac:dyDescent="0.25">
      <c r="C139" s="388"/>
      <c r="E139" s="388"/>
      <c r="F139" s="388"/>
      <c r="G139" s="388"/>
      <c r="H139" s="388"/>
      <c r="I139" s="388"/>
      <c r="J139" s="388"/>
      <c r="K139" s="388"/>
      <c r="L139" s="388"/>
    </row>
    <row r="140" spans="1:17" s="100" customFormat="1" x14ac:dyDescent="0.25">
      <c r="C140" s="388"/>
      <c r="E140" s="388"/>
      <c r="F140" s="388"/>
      <c r="G140" s="388"/>
      <c r="H140" s="388"/>
      <c r="I140" s="388"/>
      <c r="J140" s="388"/>
      <c r="K140" s="388"/>
      <c r="L140" s="388"/>
    </row>
    <row r="141" spans="1:17" s="100" customFormat="1" x14ac:dyDescent="0.25">
      <c r="C141" s="388"/>
      <c r="E141" s="388"/>
      <c r="F141" s="388"/>
      <c r="G141" s="388"/>
      <c r="H141" s="388"/>
      <c r="I141" s="388"/>
      <c r="J141" s="388"/>
      <c r="K141" s="388"/>
      <c r="L141" s="388"/>
    </row>
    <row r="142" spans="1:17" s="100" customFormat="1" x14ac:dyDescent="0.25">
      <c r="C142" s="388"/>
      <c r="E142" s="388"/>
      <c r="F142" s="388"/>
      <c r="G142" s="388"/>
      <c r="H142" s="388"/>
      <c r="I142" s="388"/>
      <c r="J142" s="388"/>
      <c r="K142" s="388"/>
      <c r="L142" s="388"/>
    </row>
    <row r="143" spans="1:17" s="100" customFormat="1" x14ac:dyDescent="0.25">
      <c r="C143" s="388"/>
      <c r="E143" s="388"/>
      <c r="F143" s="388"/>
      <c r="G143" s="388"/>
      <c r="H143" s="388"/>
      <c r="I143" s="388"/>
      <c r="J143" s="388"/>
      <c r="K143" s="388"/>
      <c r="L143" s="388"/>
    </row>
    <row r="144" spans="1:17" s="100" customFormat="1" x14ac:dyDescent="0.25">
      <c r="C144" s="388"/>
      <c r="E144" s="388"/>
      <c r="F144" s="388"/>
      <c r="G144" s="388"/>
      <c r="H144" s="388"/>
      <c r="I144" s="388"/>
      <c r="J144" s="388"/>
      <c r="K144" s="388"/>
      <c r="L144" s="388"/>
    </row>
    <row r="145" spans="3:12" s="100" customFormat="1" x14ac:dyDescent="0.25">
      <c r="C145" s="388"/>
      <c r="E145" s="388"/>
      <c r="F145" s="388"/>
      <c r="G145" s="388"/>
      <c r="H145" s="388"/>
      <c r="I145" s="388"/>
      <c r="J145" s="388"/>
      <c r="K145" s="388"/>
      <c r="L145" s="388"/>
    </row>
    <row r="146" spans="3:12" s="100" customFormat="1" x14ac:dyDescent="0.25">
      <c r="C146" s="388"/>
      <c r="E146" s="388"/>
      <c r="F146" s="388"/>
      <c r="G146" s="388"/>
      <c r="H146" s="388"/>
      <c r="I146" s="388"/>
      <c r="J146" s="388"/>
      <c r="K146" s="388"/>
      <c r="L146" s="388"/>
    </row>
    <row r="147" spans="3:12" s="100" customFormat="1" x14ac:dyDescent="0.25">
      <c r="C147" s="388"/>
      <c r="E147" s="388"/>
      <c r="F147" s="388"/>
      <c r="G147" s="388"/>
      <c r="H147" s="388"/>
      <c r="I147" s="388"/>
      <c r="J147" s="388"/>
      <c r="K147" s="388"/>
      <c r="L147" s="388"/>
    </row>
    <row r="148" spans="3:12" s="100" customFormat="1" x14ac:dyDescent="0.25">
      <c r="C148" s="388"/>
      <c r="E148" s="388"/>
      <c r="F148" s="388"/>
      <c r="G148" s="388"/>
      <c r="H148" s="388"/>
      <c r="I148" s="388"/>
      <c r="J148" s="388"/>
      <c r="K148" s="388"/>
      <c r="L148" s="388"/>
    </row>
    <row r="149" spans="3:12" s="100" customFormat="1" x14ac:dyDescent="0.25">
      <c r="C149" s="388"/>
      <c r="E149" s="388"/>
      <c r="F149" s="388"/>
      <c r="G149" s="388"/>
      <c r="H149" s="388"/>
      <c r="I149" s="388"/>
      <c r="J149" s="388"/>
      <c r="K149" s="388"/>
      <c r="L149" s="388"/>
    </row>
    <row r="150" spans="3:12" s="100" customFormat="1" x14ac:dyDescent="0.25">
      <c r="C150" s="388"/>
      <c r="E150" s="388"/>
      <c r="F150" s="388"/>
      <c r="G150" s="388"/>
      <c r="H150" s="388"/>
      <c r="I150" s="388"/>
      <c r="J150" s="388"/>
      <c r="K150" s="388"/>
      <c r="L150" s="388"/>
    </row>
    <row r="151" spans="3:12" s="100" customFormat="1" x14ac:dyDescent="0.25">
      <c r="C151" s="388"/>
      <c r="E151" s="388"/>
      <c r="F151" s="388"/>
      <c r="G151" s="388"/>
      <c r="H151" s="388"/>
      <c r="I151" s="388"/>
      <c r="J151" s="388"/>
      <c r="K151" s="388"/>
      <c r="L151" s="388"/>
    </row>
    <row r="152" spans="3:12" s="100" customFormat="1" x14ac:dyDescent="0.25">
      <c r="C152" s="388"/>
      <c r="E152" s="388"/>
      <c r="F152" s="388"/>
      <c r="G152" s="388"/>
      <c r="H152" s="388"/>
      <c r="I152" s="388"/>
      <c r="J152" s="388"/>
      <c r="K152" s="388"/>
      <c r="L152" s="388"/>
    </row>
    <row r="153" spans="3:12" s="100" customFormat="1" x14ac:dyDescent="0.25">
      <c r="C153" s="388"/>
      <c r="E153" s="388"/>
      <c r="F153" s="388"/>
      <c r="G153" s="388"/>
      <c r="H153" s="388"/>
      <c r="I153" s="388"/>
      <c r="J153" s="388"/>
      <c r="K153" s="388"/>
      <c r="L153" s="388"/>
    </row>
    <row r="154" spans="3:12" s="100" customFormat="1" x14ac:dyDescent="0.25">
      <c r="C154" s="388"/>
      <c r="E154" s="388"/>
      <c r="F154" s="388"/>
      <c r="G154" s="388"/>
      <c r="H154" s="388"/>
      <c r="I154" s="388"/>
      <c r="J154" s="388"/>
      <c r="K154" s="388"/>
      <c r="L154" s="388"/>
    </row>
    <row r="155" spans="3:12" s="100" customFormat="1" x14ac:dyDescent="0.25">
      <c r="C155" s="388"/>
      <c r="E155" s="388"/>
      <c r="F155" s="388"/>
      <c r="G155" s="388"/>
      <c r="H155" s="388"/>
      <c r="I155" s="388"/>
      <c r="J155" s="388"/>
      <c r="K155" s="388"/>
      <c r="L155" s="388"/>
    </row>
    <row r="156" spans="3:12" s="100" customFormat="1" x14ac:dyDescent="0.25">
      <c r="C156" s="388"/>
      <c r="E156" s="388"/>
      <c r="F156" s="388"/>
      <c r="G156" s="388"/>
      <c r="H156" s="388"/>
      <c r="I156" s="388"/>
      <c r="J156" s="388"/>
      <c r="K156" s="388"/>
      <c r="L156" s="388"/>
    </row>
    <row r="157" spans="3:12" s="100" customFormat="1" x14ac:dyDescent="0.25">
      <c r="C157" s="388"/>
      <c r="E157" s="388"/>
      <c r="F157" s="388"/>
      <c r="G157" s="388"/>
      <c r="H157" s="388"/>
      <c r="I157" s="388"/>
      <c r="J157" s="388"/>
      <c r="K157" s="388"/>
      <c r="L157" s="388"/>
    </row>
    <row r="158" spans="3:12" s="100" customFormat="1" x14ac:dyDescent="0.25">
      <c r="C158" s="388"/>
      <c r="E158" s="388"/>
      <c r="F158" s="388"/>
      <c r="G158" s="388"/>
      <c r="H158" s="388"/>
      <c r="I158" s="388"/>
      <c r="J158" s="388"/>
      <c r="K158" s="388"/>
      <c r="L158" s="388"/>
    </row>
    <row r="159" spans="3:12" s="100" customFormat="1" x14ac:dyDescent="0.25">
      <c r="C159" s="388"/>
      <c r="E159" s="388"/>
      <c r="F159" s="388"/>
      <c r="G159" s="388"/>
      <c r="H159" s="388"/>
      <c r="I159" s="388"/>
      <c r="J159" s="388"/>
      <c r="K159" s="388"/>
      <c r="L159" s="388"/>
    </row>
    <row r="160" spans="3:12" s="100" customFormat="1" x14ac:dyDescent="0.25">
      <c r="C160" s="388"/>
      <c r="E160" s="388"/>
      <c r="F160" s="388"/>
      <c r="G160" s="388"/>
      <c r="H160" s="388"/>
      <c r="I160" s="388"/>
      <c r="J160" s="388"/>
      <c r="K160" s="388"/>
      <c r="L160" s="388"/>
    </row>
    <row r="161" spans="3:12" s="100" customFormat="1" x14ac:dyDescent="0.25">
      <c r="C161" s="388"/>
      <c r="E161" s="388"/>
      <c r="F161" s="388"/>
      <c r="G161" s="388"/>
      <c r="H161" s="388"/>
      <c r="I161" s="388"/>
      <c r="J161" s="388"/>
      <c r="K161" s="388"/>
      <c r="L161" s="388"/>
    </row>
    <row r="162" spans="3:12" s="100" customFormat="1" x14ac:dyDescent="0.25">
      <c r="C162" s="388"/>
      <c r="E162" s="388"/>
      <c r="F162" s="388"/>
      <c r="G162" s="388"/>
      <c r="H162" s="388"/>
      <c r="I162" s="388"/>
      <c r="J162" s="388"/>
      <c r="K162" s="388"/>
      <c r="L162" s="388"/>
    </row>
    <row r="163" spans="3:12" s="100" customFormat="1" x14ac:dyDescent="0.25">
      <c r="C163" s="388"/>
      <c r="E163" s="388"/>
      <c r="F163" s="388"/>
      <c r="G163" s="388"/>
      <c r="H163" s="388"/>
      <c r="I163" s="388"/>
      <c r="J163" s="388"/>
      <c r="K163" s="388"/>
      <c r="L163" s="388"/>
    </row>
    <row r="164" spans="3:12" s="100" customFormat="1" x14ac:dyDescent="0.25">
      <c r="C164" s="388"/>
      <c r="E164" s="388"/>
      <c r="F164" s="388"/>
      <c r="G164" s="388"/>
      <c r="H164" s="388"/>
      <c r="I164" s="388"/>
      <c r="J164" s="388"/>
      <c r="K164" s="388"/>
      <c r="L164" s="388"/>
    </row>
    <row r="165" spans="3:12" s="100" customFormat="1" x14ac:dyDescent="0.25">
      <c r="C165" s="388"/>
      <c r="E165" s="388"/>
      <c r="F165" s="388"/>
      <c r="G165" s="388"/>
      <c r="H165" s="388"/>
      <c r="I165" s="388"/>
      <c r="J165" s="388"/>
      <c r="K165" s="388"/>
      <c r="L165" s="388"/>
    </row>
    <row r="166" spans="3:12" s="100" customFormat="1" x14ac:dyDescent="0.25">
      <c r="C166" s="388"/>
      <c r="E166" s="388"/>
      <c r="F166" s="388"/>
      <c r="G166" s="388"/>
      <c r="H166" s="388"/>
      <c r="I166" s="388"/>
      <c r="J166" s="388"/>
      <c r="K166" s="388"/>
      <c r="L166" s="388"/>
    </row>
    <row r="167" spans="3:12" s="100" customFormat="1" x14ac:dyDescent="0.25">
      <c r="C167" s="388"/>
      <c r="E167" s="388"/>
      <c r="F167" s="388"/>
      <c r="G167" s="388"/>
      <c r="H167" s="388"/>
      <c r="I167" s="388"/>
      <c r="J167" s="388"/>
      <c r="K167" s="388"/>
      <c r="L167" s="388"/>
    </row>
    <row r="168" spans="3:12" s="100" customFormat="1" x14ac:dyDescent="0.25">
      <c r="C168" s="388"/>
      <c r="E168" s="388"/>
      <c r="F168" s="388"/>
      <c r="G168" s="388"/>
      <c r="H168" s="388"/>
      <c r="I168" s="388"/>
      <c r="J168" s="388"/>
      <c r="K168" s="388"/>
      <c r="L168" s="388"/>
    </row>
    <row r="169" spans="3:12" s="100" customFormat="1" x14ac:dyDescent="0.25">
      <c r="C169" s="388"/>
      <c r="E169" s="388"/>
      <c r="F169" s="388"/>
      <c r="G169" s="388"/>
      <c r="H169" s="388"/>
      <c r="I169" s="388"/>
      <c r="J169" s="388"/>
      <c r="K169" s="388"/>
      <c r="L169" s="388"/>
    </row>
    <row r="170" spans="3:12" s="100" customFormat="1" x14ac:dyDescent="0.25">
      <c r="C170" s="388"/>
      <c r="E170" s="388"/>
      <c r="F170" s="388"/>
      <c r="G170" s="388"/>
      <c r="H170" s="388"/>
      <c r="I170" s="388"/>
      <c r="J170" s="388"/>
      <c r="K170" s="388"/>
      <c r="L170" s="388"/>
    </row>
    <row r="171" spans="3:12" s="100" customFormat="1" x14ac:dyDescent="0.25">
      <c r="C171" s="388"/>
      <c r="E171" s="388"/>
      <c r="F171" s="388"/>
      <c r="G171" s="388"/>
      <c r="H171" s="388"/>
      <c r="I171" s="388"/>
      <c r="J171" s="388"/>
      <c r="K171" s="388"/>
      <c r="L171" s="388"/>
    </row>
    <row r="172" spans="3:12" s="100" customFormat="1" x14ac:dyDescent="0.25">
      <c r="C172" s="388"/>
      <c r="E172" s="388"/>
      <c r="F172" s="388"/>
      <c r="G172" s="388"/>
      <c r="H172" s="388"/>
      <c r="I172" s="388"/>
      <c r="J172" s="388"/>
      <c r="K172" s="388"/>
      <c r="L172" s="388"/>
    </row>
    <row r="173" spans="3:12" s="100" customFormat="1" x14ac:dyDescent="0.25">
      <c r="C173" s="388"/>
      <c r="E173" s="388"/>
      <c r="F173" s="388"/>
      <c r="G173" s="388"/>
      <c r="H173" s="388"/>
      <c r="I173" s="388"/>
      <c r="J173" s="388"/>
      <c r="K173" s="388"/>
      <c r="L173" s="388"/>
    </row>
    <row r="174" spans="3:12" s="100" customFormat="1" x14ac:dyDescent="0.25">
      <c r="C174" s="388"/>
      <c r="E174" s="388"/>
      <c r="F174" s="388"/>
      <c r="G174" s="388"/>
      <c r="H174" s="388"/>
      <c r="I174" s="388"/>
      <c r="J174" s="388"/>
      <c r="K174" s="388"/>
      <c r="L174" s="388"/>
    </row>
    <row r="175" spans="3:12" s="100" customFormat="1" x14ac:dyDescent="0.25">
      <c r="C175" s="388"/>
      <c r="E175" s="388"/>
      <c r="F175" s="388"/>
      <c r="G175" s="388"/>
      <c r="H175" s="388"/>
      <c r="I175" s="388"/>
      <c r="J175" s="388"/>
      <c r="K175" s="388"/>
      <c r="L175" s="388"/>
    </row>
    <row r="176" spans="3:12" s="100" customFormat="1" x14ac:dyDescent="0.25">
      <c r="C176" s="388"/>
      <c r="E176" s="388"/>
      <c r="F176" s="388"/>
      <c r="G176" s="388"/>
      <c r="H176" s="388"/>
      <c r="I176" s="388"/>
      <c r="J176" s="388"/>
      <c r="K176" s="388"/>
      <c r="L176" s="388"/>
    </row>
    <row r="177" spans="3:12" s="100" customFormat="1" x14ac:dyDescent="0.25">
      <c r="C177" s="388"/>
      <c r="E177" s="388"/>
      <c r="F177" s="388"/>
      <c r="G177" s="388"/>
      <c r="H177" s="388"/>
      <c r="I177" s="388"/>
      <c r="J177" s="388"/>
      <c r="K177" s="388"/>
      <c r="L177" s="388"/>
    </row>
    <row r="178" spans="3:12" s="100" customFormat="1" x14ac:dyDescent="0.25">
      <c r="C178" s="388"/>
      <c r="E178" s="388"/>
      <c r="F178" s="388"/>
      <c r="G178" s="388"/>
      <c r="H178" s="388"/>
      <c r="I178" s="388"/>
      <c r="J178" s="388"/>
      <c r="K178" s="388"/>
      <c r="L178" s="388"/>
    </row>
    <row r="179" spans="3:12" s="100" customFormat="1" x14ac:dyDescent="0.25">
      <c r="C179" s="388"/>
      <c r="E179" s="388"/>
      <c r="F179" s="388"/>
      <c r="G179" s="388"/>
      <c r="H179" s="388"/>
      <c r="I179" s="388"/>
      <c r="J179" s="388"/>
      <c r="K179" s="388"/>
      <c r="L179" s="388"/>
    </row>
    <row r="180" spans="3:12" s="100" customFormat="1" x14ac:dyDescent="0.25">
      <c r="C180" s="388"/>
      <c r="E180" s="388"/>
      <c r="F180" s="388"/>
      <c r="G180" s="388"/>
      <c r="H180" s="388"/>
      <c r="I180" s="388"/>
      <c r="J180" s="388"/>
      <c r="K180" s="388"/>
      <c r="L180" s="388"/>
    </row>
    <row r="181" spans="3:12" s="100" customFormat="1" x14ac:dyDescent="0.25">
      <c r="C181" s="388"/>
      <c r="E181" s="388"/>
      <c r="F181" s="388"/>
      <c r="G181" s="388"/>
      <c r="H181" s="388"/>
      <c r="I181" s="388"/>
      <c r="J181" s="388"/>
      <c r="K181" s="388"/>
      <c r="L181" s="388"/>
    </row>
    <row r="182" spans="3:12" s="100" customFormat="1" x14ac:dyDescent="0.25">
      <c r="C182" s="388"/>
      <c r="E182" s="388"/>
      <c r="F182" s="388"/>
      <c r="G182" s="388"/>
      <c r="H182" s="388"/>
      <c r="I182" s="388"/>
      <c r="J182" s="388"/>
      <c r="K182" s="388"/>
      <c r="L182" s="388"/>
    </row>
    <row r="183" spans="3:12" s="100" customFormat="1" x14ac:dyDescent="0.25">
      <c r="C183" s="388"/>
      <c r="E183" s="388"/>
      <c r="F183" s="388"/>
      <c r="G183" s="388"/>
      <c r="H183" s="388"/>
      <c r="I183" s="388"/>
      <c r="J183" s="388"/>
      <c r="K183" s="388"/>
      <c r="L183" s="388"/>
    </row>
    <row r="184" spans="3:12" s="100" customFormat="1" x14ac:dyDescent="0.25">
      <c r="C184" s="388"/>
      <c r="E184" s="388"/>
      <c r="F184" s="388"/>
      <c r="G184" s="388"/>
      <c r="H184" s="388"/>
      <c r="I184" s="388"/>
      <c r="J184" s="388"/>
      <c r="K184" s="388"/>
      <c r="L184" s="388"/>
    </row>
    <row r="185" spans="3:12" s="100" customFormat="1" x14ac:dyDescent="0.25">
      <c r="C185" s="388"/>
      <c r="E185" s="388"/>
      <c r="F185" s="388"/>
      <c r="G185" s="388"/>
      <c r="H185" s="388"/>
      <c r="I185" s="388"/>
      <c r="J185" s="388"/>
      <c r="K185" s="388"/>
      <c r="L185" s="388"/>
    </row>
    <row r="186" spans="3:12" s="100" customFormat="1" x14ac:dyDescent="0.25">
      <c r="C186" s="388"/>
      <c r="E186" s="388"/>
      <c r="F186" s="388"/>
      <c r="G186" s="388"/>
      <c r="H186" s="388"/>
      <c r="I186" s="388"/>
      <c r="J186" s="388"/>
      <c r="K186" s="388"/>
      <c r="L186" s="388"/>
    </row>
    <row r="187" spans="3:12" s="100" customFormat="1" x14ac:dyDescent="0.25">
      <c r="C187" s="388"/>
      <c r="E187" s="388"/>
      <c r="F187" s="388"/>
      <c r="G187" s="388"/>
      <c r="H187" s="388"/>
      <c r="I187" s="388"/>
      <c r="J187" s="388"/>
      <c r="K187" s="388"/>
      <c r="L187" s="388"/>
    </row>
    <row r="188" spans="3:12" s="100" customFormat="1" x14ac:dyDescent="0.25">
      <c r="C188" s="388"/>
      <c r="E188" s="388"/>
      <c r="F188" s="388"/>
      <c r="G188" s="388"/>
      <c r="H188" s="388"/>
      <c r="I188" s="388"/>
      <c r="J188" s="388"/>
      <c r="K188" s="388"/>
      <c r="L188" s="388"/>
    </row>
    <row r="189" spans="3:12" s="100" customFormat="1" x14ac:dyDescent="0.25">
      <c r="C189" s="388"/>
      <c r="E189" s="388"/>
      <c r="F189" s="388"/>
      <c r="G189" s="388"/>
      <c r="H189" s="388"/>
      <c r="I189" s="388"/>
      <c r="J189" s="388"/>
      <c r="K189" s="388"/>
      <c r="L189" s="388"/>
    </row>
    <row r="190" spans="3:12" s="100" customFormat="1" x14ac:dyDescent="0.25">
      <c r="C190" s="388"/>
      <c r="E190" s="388"/>
      <c r="F190" s="388"/>
      <c r="G190" s="388"/>
      <c r="H190" s="388"/>
      <c r="I190" s="388"/>
      <c r="J190" s="388"/>
      <c r="K190" s="388"/>
      <c r="L190" s="388"/>
    </row>
    <row r="191" spans="3:12" s="100" customFormat="1" x14ac:dyDescent="0.25">
      <c r="C191" s="388"/>
      <c r="E191" s="388"/>
      <c r="F191" s="388"/>
      <c r="G191" s="388"/>
      <c r="H191" s="388"/>
      <c r="I191" s="388"/>
      <c r="J191" s="388"/>
      <c r="K191" s="388"/>
      <c r="L191" s="388"/>
    </row>
    <row r="192" spans="3:12" s="100" customFormat="1" x14ac:dyDescent="0.25">
      <c r="C192" s="388"/>
      <c r="E192" s="388"/>
      <c r="F192" s="388"/>
      <c r="G192" s="388"/>
      <c r="H192" s="388"/>
      <c r="I192" s="388"/>
      <c r="J192" s="388"/>
      <c r="K192" s="388"/>
      <c r="L192" s="388"/>
    </row>
    <row r="193" spans="3:12" s="100" customFormat="1" x14ac:dyDescent="0.25">
      <c r="C193" s="388"/>
      <c r="E193" s="388"/>
      <c r="F193" s="388"/>
      <c r="G193" s="388"/>
      <c r="H193" s="388"/>
      <c r="I193" s="388"/>
      <c r="J193" s="388"/>
      <c r="K193" s="388"/>
      <c r="L193" s="388"/>
    </row>
    <row r="194" spans="3:12" s="100" customFormat="1" x14ac:dyDescent="0.25">
      <c r="C194" s="388"/>
      <c r="E194" s="388"/>
      <c r="F194" s="388"/>
      <c r="G194" s="388"/>
      <c r="H194" s="388"/>
      <c r="I194" s="388"/>
      <c r="J194" s="388"/>
      <c r="K194" s="388"/>
      <c r="L194" s="388"/>
    </row>
    <row r="195" spans="3:12" s="100" customFormat="1" x14ac:dyDescent="0.25">
      <c r="C195" s="388"/>
      <c r="E195" s="388"/>
      <c r="F195" s="388"/>
      <c r="G195" s="388"/>
      <c r="H195" s="388"/>
      <c r="I195" s="388"/>
      <c r="J195" s="388"/>
      <c r="K195" s="388"/>
      <c r="L195" s="388"/>
    </row>
    <row r="196" spans="3:12" s="100" customFormat="1" x14ac:dyDescent="0.25">
      <c r="C196" s="388"/>
      <c r="E196" s="388"/>
      <c r="F196" s="388"/>
      <c r="G196" s="388"/>
      <c r="H196" s="388"/>
      <c r="I196" s="388"/>
      <c r="J196" s="388"/>
      <c r="K196" s="388"/>
      <c r="L196" s="388"/>
    </row>
    <row r="197" spans="3:12" s="100" customFormat="1" x14ac:dyDescent="0.25">
      <c r="C197" s="388"/>
      <c r="E197" s="388"/>
      <c r="F197" s="388"/>
      <c r="G197" s="388"/>
      <c r="H197" s="388"/>
      <c r="I197" s="388"/>
      <c r="J197" s="388"/>
      <c r="K197" s="388"/>
      <c r="L197" s="388"/>
    </row>
    <row r="198" spans="3:12" s="100" customFormat="1" x14ac:dyDescent="0.25">
      <c r="C198" s="388"/>
      <c r="E198" s="388"/>
      <c r="F198" s="388"/>
      <c r="G198" s="388"/>
      <c r="H198" s="388"/>
      <c r="I198" s="388"/>
      <c r="J198" s="388"/>
      <c r="K198" s="388"/>
      <c r="L198" s="388"/>
    </row>
    <row r="199" spans="3:12" s="100" customFormat="1" x14ac:dyDescent="0.25">
      <c r="C199" s="388"/>
      <c r="E199" s="388"/>
      <c r="F199" s="388"/>
      <c r="G199" s="388"/>
      <c r="H199" s="388"/>
      <c r="I199" s="388"/>
      <c r="J199" s="388"/>
      <c r="K199" s="388"/>
      <c r="L199" s="388"/>
    </row>
    <row r="200" spans="3:12" s="100" customFormat="1" x14ac:dyDescent="0.25">
      <c r="C200" s="388"/>
      <c r="E200" s="388"/>
      <c r="F200" s="388"/>
      <c r="G200" s="388"/>
      <c r="H200" s="388"/>
      <c r="I200" s="388"/>
      <c r="J200" s="388"/>
      <c r="K200" s="388"/>
      <c r="L200" s="388"/>
    </row>
    <row r="201" spans="3:12" s="100" customFormat="1" x14ac:dyDescent="0.25">
      <c r="C201" s="388"/>
      <c r="E201" s="388"/>
      <c r="F201" s="388"/>
      <c r="G201" s="388"/>
      <c r="H201" s="388"/>
      <c r="I201" s="388"/>
      <c r="J201" s="388"/>
      <c r="K201" s="388"/>
      <c r="L201" s="388"/>
    </row>
    <row r="202" spans="3:12" s="100" customFormat="1" x14ac:dyDescent="0.25">
      <c r="C202" s="388"/>
      <c r="E202" s="388"/>
      <c r="F202" s="388"/>
      <c r="G202" s="388"/>
      <c r="H202" s="388"/>
      <c r="I202" s="388"/>
      <c r="J202" s="388"/>
      <c r="K202" s="388"/>
      <c r="L202" s="388"/>
    </row>
    <row r="203" spans="3:12" s="100" customFormat="1" x14ac:dyDescent="0.25">
      <c r="C203" s="388"/>
      <c r="E203" s="388"/>
      <c r="F203" s="388"/>
      <c r="G203" s="388"/>
      <c r="H203" s="388"/>
      <c r="I203" s="388"/>
      <c r="J203" s="388"/>
      <c r="K203" s="388"/>
      <c r="L203" s="388"/>
    </row>
    <row r="204" spans="3:12" s="100" customFormat="1" x14ac:dyDescent="0.25">
      <c r="C204" s="388"/>
      <c r="E204" s="388"/>
      <c r="F204" s="388"/>
      <c r="G204" s="388"/>
      <c r="H204" s="388"/>
      <c r="I204" s="388"/>
      <c r="J204" s="388"/>
      <c r="K204" s="388"/>
      <c r="L204" s="388"/>
    </row>
    <row r="205" spans="3:12" s="100" customFormat="1" x14ac:dyDescent="0.25">
      <c r="C205" s="388"/>
      <c r="E205" s="388"/>
      <c r="F205" s="388"/>
      <c r="G205" s="388"/>
      <c r="H205" s="388"/>
      <c r="I205" s="388"/>
      <c r="J205" s="388"/>
      <c r="K205" s="388"/>
      <c r="L205" s="388"/>
    </row>
    <row r="206" spans="3:12" s="100" customFormat="1" x14ac:dyDescent="0.25">
      <c r="C206" s="388"/>
      <c r="E206" s="388"/>
      <c r="F206" s="388"/>
      <c r="G206" s="388"/>
      <c r="H206" s="388"/>
      <c r="I206" s="388"/>
      <c r="J206" s="388"/>
      <c r="K206" s="388"/>
      <c r="L206" s="388"/>
    </row>
    <row r="207" spans="3:12" s="100" customFormat="1" x14ac:dyDescent="0.25">
      <c r="C207" s="388"/>
      <c r="E207" s="388"/>
      <c r="F207" s="388"/>
      <c r="G207" s="388"/>
      <c r="H207" s="388"/>
      <c r="I207" s="388"/>
      <c r="J207" s="388"/>
      <c r="K207" s="388"/>
      <c r="L207" s="388"/>
    </row>
    <row r="208" spans="3:12" s="100" customFormat="1" x14ac:dyDescent="0.25">
      <c r="C208" s="388"/>
      <c r="E208" s="388"/>
      <c r="F208" s="388"/>
      <c r="G208" s="388"/>
      <c r="H208" s="388"/>
      <c r="I208" s="388"/>
      <c r="J208" s="388"/>
      <c r="K208" s="388"/>
      <c r="L208" s="388"/>
    </row>
    <row r="209" spans="3:12" s="100" customFormat="1" x14ac:dyDescent="0.25">
      <c r="C209" s="388"/>
      <c r="E209" s="388"/>
      <c r="F209" s="388"/>
      <c r="G209" s="388"/>
      <c r="H209" s="388"/>
      <c r="I209" s="388"/>
      <c r="J209" s="388"/>
      <c r="K209" s="388"/>
      <c r="L209" s="388"/>
    </row>
    <row r="210" spans="3:12" s="100" customFormat="1" x14ac:dyDescent="0.25">
      <c r="C210" s="388"/>
      <c r="E210" s="388"/>
      <c r="F210" s="388"/>
      <c r="G210" s="388"/>
      <c r="H210" s="388"/>
      <c r="I210" s="388"/>
      <c r="J210" s="388"/>
      <c r="K210" s="388"/>
      <c r="L210" s="388"/>
    </row>
    <row r="211" spans="3:12" s="100" customFormat="1" x14ac:dyDescent="0.25">
      <c r="C211" s="388"/>
      <c r="E211" s="388"/>
      <c r="F211" s="388"/>
      <c r="G211" s="388"/>
      <c r="H211" s="388"/>
      <c r="I211" s="388"/>
      <c r="J211" s="388"/>
      <c r="K211" s="388"/>
      <c r="L211" s="388"/>
    </row>
    <row r="212" spans="3:12" s="100" customFormat="1" x14ac:dyDescent="0.25">
      <c r="C212" s="388"/>
      <c r="E212" s="388"/>
      <c r="F212" s="388"/>
      <c r="G212" s="388"/>
      <c r="H212" s="388"/>
      <c r="I212" s="388"/>
      <c r="J212" s="388"/>
      <c r="K212" s="388"/>
      <c r="L212" s="388"/>
    </row>
    <row r="213" spans="3:12" s="100" customFormat="1" x14ac:dyDescent="0.25">
      <c r="C213" s="388"/>
      <c r="E213" s="388"/>
      <c r="F213" s="388"/>
      <c r="G213" s="388"/>
      <c r="H213" s="388"/>
      <c r="I213" s="388"/>
      <c r="J213" s="388"/>
      <c r="K213" s="388"/>
      <c r="L213" s="388"/>
    </row>
    <row r="214" spans="3:12" s="100" customFormat="1" x14ac:dyDescent="0.25">
      <c r="C214" s="388"/>
      <c r="E214" s="388"/>
      <c r="F214" s="388"/>
      <c r="G214" s="388"/>
      <c r="H214" s="388"/>
      <c r="I214" s="388"/>
      <c r="J214" s="388"/>
      <c r="K214" s="388"/>
      <c r="L214" s="388"/>
    </row>
    <row r="215" spans="3:12" s="100" customFormat="1" x14ac:dyDescent="0.25">
      <c r="C215" s="388"/>
      <c r="E215" s="388"/>
      <c r="F215" s="388"/>
      <c r="G215" s="388"/>
      <c r="H215" s="388"/>
      <c r="I215" s="388"/>
      <c r="J215" s="388"/>
      <c r="K215" s="388"/>
      <c r="L215" s="388"/>
    </row>
    <row r="216" spans="3:12" s="100" customFormat="1" x14ac:dyDescent="0.25">
      <c r="C216" s="388"/>
      <c r="E216" s="388"/>
      <c r="F216" s="388"/>
      <c r="G216" s="388"/>
      <c r="H216" s="388"/>
      <c r="I216" s="388"/>
      <c r="J216" s="388"/>
      <c r="K216" s="388"/>
      <c r="L216" s="388"/>
    </row>
    <row r="217" spans="3:12" s="100" customFormat="1" x14ac:dyDescent="0.25">
      <c r="C217" s="388"/>
      <c r="E217" s="388"/>
      <c r="F217" s="388"/>
      <c r="G217" s="388"/>
      <c r="H217" s="388"/>
      <c r="I217" s="388"/>
      <c r="J217" s="388"/>
      <c r="K217" s="388"/>
      <c r="L217" s="388"/>
    </row>
    <row r="218" spans="3:12" s="100" customFormat="1" x14ac:dyDescent="0.25">
      <c r="C218" s="388"/>
      <c r="E218" s="388"/>
      <c r="F218" s="388"/>
      <c r="G218" s="388"/>
      <c r="H218" s="388"/>
      <c r="I218" s="388"/>
      <c r="J218" s="388"/>
      <c r="K218" s="388"/>
      <c r="L218" s="388"/>
    </row>
    <row r="219" spans="3:12" s="100" customFormat="1" x14ac:dyDescent="0.25">
      <c r="C219" s="388"/>
      <c r="E219" s="388"/>
      <c r="F219" s="388"/>
      <c r="G219" s="388"/>
      <c r="H219" s="388"/>
      <c r="I219" s="388"/>
      <c r="J219" s="388"/>
      <c r="K219" s="388"/>
      <c r="L219" s="388"/>
    </row>
    <row r="220" spans="3:12" s="100" customFormat="1" x14ac:dyDescent="0.25">
      <c r="C220" s="388"/>
      <c r="E220" s="388"/>
      <c r="F220" s="388"/>
      <c r="G220" s="388"/>
      <c r="H220" s="388"/>
      <c r="I220" s="388"/>
      <c r="J220" s="388"/>
      <c r="K220" s="388"/>
      <c r="L220" s="388"/>
    </row>
    <row r="221" spans="3:12" s="100" customFormat="1" x14ac:dyDescent="0.25">
      <c r="C221" s="388"/>
      <c r="E221" s="388"/>
      <c r="F221" s="388"/>
      <c r="G221" s="388"/>
      <c r="H221" s="388"/>
      <c r="I221" s="388"/>
      <c r="J221" s="388"/>
      <c r="K221" s="388"/>
      <c r="L221" s="388"/>
    </row>
    <row r="222" spans="3:12" s="100" customFormat="1" x14ac:dyDescent="0.25">
      <c r="C222" s="388"/>
      <c r="E222" s="388"/>
      <c r="F222" s="388"/>
      <c r="G222" s="388"/>
      <c r="H222" s="388"/>
      <c r="I222" s="388"/>
      <c r="J222" s="388"/>
      <c r="K222" s="388"/>
      <c r="L222" s="388"/>
    </row>
    <row r="223" spans="3:12" s="100" customFormat="1" x14ac:dyDescent="0.25">
      <c r="C223" s="388"/>
      <c r="E223" s="388"/>
      <c r="F223" s="388"/>
      <c r="G223" s="388"/>
      <c r="H223" s="388"/>
      <c r="I223" s="388"/>
      <c r="J223" s="388"/>
      <c r="K223" s="388"/>
      <c r="L223" s="388"/>
    </row>
    <row r="224" spans="3:12" s="100" customFormat="1" x14ac:dyDescent="0.25">
      <c r="C224" s="388"/>
      <c r="E224" s="388"/>
      <c r="F224" s="388"/>
      <c r="G224" s="388"/>
      <c r="H224" s="388"/>
      <c r="I224" s="388"/>
      <c r="J224" s="388"/>
      <c r="K224" s="388"/>
      <c r="L224" s="388"/>
    </row>
    <row r="225" spans="3:12" s="100" customFormat="1" x14ac:dyDescent="0.25">
      <c r="C225" s="388"/>
      <c r="E225" s="388"/>
      <c r="F225" s="388"/>
      <c r="G225" s="388"/>
      <c r="H225" s="388"/>
      <c r="I225" s="388"/>
      <c r="J225" s="388"/>
      <c r="K225" s="388"/>
      <c r="L225" s="388"/>
    </row>
    <row r="226" spans="3:12" s="100" customFormat="1" x14ac:dyDescent="0.25">
      <c r="C226" s="388"/>
      <c r="E226" s="388"/>
      <c r="F226" s="388"/>
      <c r="G226" s="388"/>
      <c r="H226" s="388"/>
      <c r="I226" s="388"/>
      <c r="J226" s="388"/>
      <c r="K226" s="388"/>
      <c r="L226" s="388"/>
    </row>
    <row r="227" spans="3:12" s="100" customFormat="1" x14ac:dyDescent="0.25">
      <c r="C227" s="388"/>
      <c r="E227" s="388"/>
      <c r="F227" s="388"/>
      <c r="G227" s="388"/>
      <c r="H227" s="388"/>
      <c r="I227" s="388"/>
      <c r="J227" s="388"/>
      <c r="K227" s="388"/>
      <c r="L227" s="388"/>
    </row>
    <row r="228" spans="3:12" s="100" customFormat="1" x14ac:dyDescent="0.25">
      <c r="C228" s="388"/>
      <c r="E228" s="388"/>
      <c r="F228" s="388"/>
      <c r="G228" s="388"/>
      <c r="H228" s="388"/>
      <c r="I228" s="388"/>
      <c r="J228" s="388"/>
      <c r="K228" s="388"/>
      <c r="L228" s="388"/>
    </row>
    <row r="229" spans="3:12" s="100" customFormat="1" x14ac:dyDescent="0.25">
      <c r="C229" s="388"/>
      <c r="E229" s="388"/>
      <c r="F229" s="388"/>
      <c r="G229" s="388"/>
      <c r="H229" s="388"/>
      <c r="I229" s="388"/>
      <c r="J229" s="388"/>
      <c r="K229" s="388"/>
      <c r="L229" s="388"/>
    </row>
    <row r="230" spans="3:12" s="100" customFormat="1" x14ac:dyDescent="0.25">
      <c r="C230" s="388"/>
      <c r="E230" s="388"/>
      <c r="F230" s="388"/>
      <c r="G230" s="388"/>
      <c r="H230" s="388"/>
      <c r="I230" s="388"/>
      <c r="J230" s="388"/>
      <c r="K230" s="388"/>
      <c r="L230" s="388"/>
    </row>
    <row r="231" spans="3:12" s="100" customFormat="1" x14ac:dyDescent="0.25">
      <c r="C231" s="388"/>
      <c r="E231" s="388"/>
      <c r="F231" s="388"/>
      <c r="G231" s="388"/>
      <c r="H231" s="388"/>
      <c r="I231" s="388"/>
      <c r="J231" s="388"/>
      <c r="K231" s="388"/>
      <c r="L231" s="388"/>
    </row>
    <row r="232" spans="3:12" s="100" customFormat="1" x14ac:dyDescent="0.25">
      <c r="C232" s="388"/>
      <c r="E232" s="388"/>
      <c r="F232" s="388"/>
      <c r="G232" s="388"/>
      <c r="H232" s="388"/>
      <c r="I232" s="388"/>
      <c r="J232" s="388"/>
      <c r="K232" s="388"/>
      <c r="L232" s="388"/>
    </row>
    <row r="233" spans="3:12" s="100" customFormat="1" x14ac:dyDescent="0.25">
      <c r="C233" s="388"/>
      <c r="E233" s="388"/>
      <c r="F233" s="388"/>
      <c r="G233" s="388"/>
      <c r="H233" s="388"/>
      <c r="I233" s="388"/>
      <c r="J233" s="388"/>
      <c r="K233" s="388"/>
      <c r="L233" s="388"/>
    </row>
    <row r="234" spans="3:12" s="100" customFormat="1" x14ac:dyDescent="0.25">
      <c r="C234" s="388"/>
      <c r="E234" s="388"/>
      <c r="F234" s="388"/>
      <c r="G234" s="388"/>
      <c r="H234" s="388"/>
      <c r="I234" s="388"/>
      <c r="J234" s="388"/>
      <c r="K234" s="388"/>
      <c r="L234" s="388"/>
    </row>
    <row r="235" spans="3:12" s="100" customFormat="1" x14ac:dyDescent="0.25">
      <c r="C235" s="388"/>
      <c r="E235" s="388"/>
      <c r="F235" s="388"/>
      <c r="G235" s="388"/>
      <c r="H235" s="388"/>
      <c r="I235" s="388"/>
      <c r="J235" s="388"/>
      <c r="K235" s="388"/>
      <c r="L235" s="388"/>
    </row>
    <row r="236" spans="3:12" s="100" customFormat="1" x14ac:dyDescent="0.25">
      <c r="C236" s="388"/>
      <c r="E236" s="388"/>
      <c r="F236" s="388"/>
      <c r="G236" s="388"/>
      <c r="H236" s="388"/>
      <c r="I236" s="388"/>
      <c r="J236" s="388"/>
      <c r="K236" s="388"/>
      <c r="L236" s="388"/>
    </row>
    <row r="237" spans="3:12" s="100" customFormat="1" x14ac:dyDescent="0.25">
      <c r="C237" s="388"/>
      <c r="E237" s="388"/>
      <c r="F237" s="388"/>
      <c r="G237" s="388"/>
      <c r="H237" s="388"/>
      <c r="I237" s="388"/>
      <c r="J237" s="388"/>
      <c r="K237" s="388"/>
      <c r="L237" s="388"/>
    </row>
    <row r="238" spans="3:12" s="100" customFormat="1" x14ac:dyDescent="0.25">
      <c r="C238" s="388"/>
      <c r="E238" s="388"/>
      <c r="F238" s="388"/>
      <c r="G238" s="388"/>
      <c r="H238" s="388"/>
      <c r="I238" s="388"/>
      <c r="J238" s="388"/>
      <c r="K238" s="388"/>
      <c r="L238" s="388"/>
    </row>
    <row r="239" spans="3:12" s="100" customFormat="1" x14ac:dyDescent="0.25">
      <c r="C239" s="388"/>
      <c r="E239" s="388"/>
      <c r="F239" s="388"/>
      <c r="G239" s="388"/>
      <c r="H239" s="388"/>
      <c r="I239" s="388"/>
      <c r="J239" s="388"/>
      <c r="K239" s="388"/>
      <c r="L239" s="388"/>
    </row>
    <row r="240" spans="3:12" s="100" customFormat="1" x14ac:dyDescent="0.25">
      <c r="C240" s="388"/>
      <c r="E240" s="388"/>
      <c r="F240" s="388"/>
      <c r="G240" s="388"/>
      <c r="H240" s="388"/>
      <c r="I240" s="388"/>
      <c r="J240" s="388"/>
      <c r="K240" s="388"/>
      <c r="L240" s="388"/>
    </row>
    <row r="241" spans="3:12" s="100" customFormat="1" x14ac:dyDescent="0.25">
      <c r="C241" s="388"/>
      <c r="E241" s="388"/>
      <c r="F241" s="388"/>
      <c r="G241" s="388"/>
      <c r="H241" s="388"/>
      <c r="I241" s="388"/>
      <c r="J241" s="388"/>
      <c r="K241" s="388"/>
      <c r="L241" s="388"/>
    </row>
    <row r="242" spans="3:12" s="100" customFormat="1" x14ac:dyDescent="0.25">
      <c r="C242" s="388"/>
      <c r="E242" s="388"/>
      <c r="F242" s="388"/>
      <c r="G242" s="388"/>
      <c r="H242" s="388"/>
      <c r="I242" s="388"/>
      <c r="J242" s="388"/>
      <c r="K242" s="388"/>
      <c r="L242" s="388"/>
    </row>
    <row r="243" spans="3:12" s="100" customFormat="1" x14ac:dyDescent="0.25">
      <c r="C243" s="388"/>
      <c r="E243" s="388"/>
      <c r="F243" s="388"/>
      <c r="G243" s="388"/>
      <c r="H243" s="388"/>
      <c r="I243" s="388"/>
      <c r="J243" s="388"/>
      <c r="K243" s="388"/>
      <c r="L243" s="388"/>
    </row>
    <row r="244" spans="3:12" s="100" customFormat="1" x14ac:dyDescent="0.25">
      <c r="C244" s="388"/>
      <c r="E244" s="388"/>
      <c r="F244" s="388"/>
      <c r="G244" s="388"/>
      <c r="H244" s="388"/>
      <c r="I244" s="388"/>
      <c r="J244" s="388"/>
      <c r="K244" s="388"/>
      <c r="L244" s="388"/>
    </row>
    <row r="245" spans="3:12" s="100" customFormat="1" x14ac:dyDescent="0.25">
      <c r="C245" s="388"/>
      <c r="E245" s="388"/>
      <c r="F245" s="388"/>
      <c r="G245" s="388"/>
      <c r="H245" s="388"/>
      <c r="I245" s="388"/>
      <c r="J245" s="388"/>
      <c r="K245" s="388"/>
      <c r="L245" s="388"/>
    </row>
    <row r="246" spans="3:12" s="100" customFormat="1" x14ac:dyDescent="0.25">
      <c r="C246" s="388"/>
      <c r="E246" s="388"/>
      <c r="F246" s="388"/>
      <c r="G246" s="388"/>
      <c r="H246" s="388"/>
      <c r="I246" s="388"/>
      <c r="J246" s="388"/>
      <c r="K246" s="388"/>
      <c r="L246" s="388"/>
    </row>
    <row r="247" spans="3:12" s="100" customFormat="1" x14ac:dyDescent="0.25">
      <c r="C247" s="388"/>
      <c r="E247" s="388"/>
      <c r="F247" s="388"/>
      <c r="G247" s="388"/>
      <c r="H247" s="388"/>
      <c r="I247" s="388"/>
      <c r="J247" s="388"/>
      <c r="K247" s="388"/>
      <c r="L247" s="388"/>
    </row>
    <row r="248" spans="3:12" s="100" customFormat="1" x14ac:dyDescent="0.25">
      <c r="C248" s="388"/>
      <c r="E248" s="388"/>
      <c r="F248" s="388"/>
      <c r="G248" s="388"/>
      <c r="H248" s="388"/>
      <c r="I248" s="388"/>
      <c r="J248" s="388"/>
      <c r="K248" s="388"/>
      <c r="L248" s="388"/>
    </row>
    <row r="249" spans="3:12" s="100" customFormat="1" x14ac:dyDescent="0.25">
      <c r="C249" s="388"/>
      <c r="E249" s="388"/>
      <c r="F249" s="388"/>
      <c r="G249" s="388"/>
      <c r="H249" s="388"/>
      <c r="I249" s="388"/>
      <c r="J249" s="388"/>
      <c r="K249" s="388"/>
      <c r="L249" s="388"/>
    </row>
    <row r="250" spans="3:12" s="100" customFormat="1" x14ac:dyDescent="0.25">
      <c r="C250" s="388"/>
      <c r="E250" s="388"/>
      <c r="F250" s="388"/>
      <c r="G250" s="388"/>
      <c r="H250" s="388"/>
      <c r="I250" s="388"/>
      <c r="J250" s="388"/>
      <c r="K250" s="388"/>
      <c r="L250" s="388"/>
    </row>
    <row r="251" spans="3:12" s="100" customFormat="1" x14ac:dyDescent="0.25">
      <c r="C251" s="388"/>
      <c r="E251" s="388"/>
      <c r="F251" s="388"/>
      <c r="G251" s="388"/>
      <c r="H251" s="388"/>
      <c r="I251" s="388"/>
      <c r="J251" s="388"/>
      <c r="K251" s="388"/>
      <c r="L251" s="388"/>
    </row>
    <row r="252" spans="3:12" s="100" customFormat="1" x14ac:dyDescent="0.25">
      <c r="C252" s="388"/>
      <c r="E252" s="388"/>
      <c r="F252" s="388"/>
      <c r="G252" s="388"/>
      <c r="H252" s="388"/>
      <c r="I252" s="388"/>
      <c r="J252" s="388"/>
      <c r="K252" s="388"/>
      <c r="L252" s="388"/>
    </row>
    <row r="253" spans="3:12" s="100" customFormat="1" x14ac:dyDescent="0.25">
      <c r="C253" s="388"/>
      <c r="E253" s="388"/>
      <c r="F253" s="388"/>
      <c r="G253" s="388"/>
      <c r="H253" s="388"/>
      <c r="I253" s="388"/>
      <c r="J253" s="388"/>
      <c r="K253" s="388"/>
      <c r="L253" s="388"/>
    </row>
    <row r="254" spans="3:12" s="100" customFormat="1" x14ac:dyDescent="0.25">
      <c r="C254" s="388"/>
      <c r="E254" s="388"/>
      <c r="F254" s="388"/>
      <c r="G254" s="388"/>
      <c r="H254" s="388"/>
      <c r="I254" s="388"/>
      <c r="J254" s="388"/>
      <c r="K254" s="388"/>
      <c r="L254" s="388"/>
    </row>
    <row r="255" spans="3:12" s="100" customFormat="1" x14ac:dyDescent="0.25">
      <c r="C255" s="388"/>
      <c r="E255" s="388"/>
      <c r="F255" s="388"/>
      <c r="G255" s="388"/>
      <c r="H255" s="388"/>
      <c r="I255" s="388"/>
      <c r="J255" s="388"/>
      <c r="K255" s="388"/>
      <c r="L255" s="388"/>
    </row>
    <row r="256" spans="3:12" s="100" customFormat="1" x14ac:dyDescent="0.25">
      <c r="C256" s="388"/>
      <c r="E256" s="388"/>
      <c r="F256" s="388"/>
      <c r="G256" s="388"/>
      <c r="H256" s="388"/>
      <c r="I256" s="388"/>
      <c r="J256" s="388"/>
      <c r="K256" s="388"/>
      <c r="L256" s="388"/>
    </row>
    <row r="257" spans="3:12" s="100" customFormat="1" x14ac:dyDescent="0.25">
      <c r="C257" s="388"/>
      <c r="E257" s="388"/>
      <c r="F257" s="388"/>
      <c r="G257" s="388"/>
      <c r="H257" s="388"/>
      <c r="I257" s="388"/>
      <c r="J257" s="388"/>
      <c r="K257" s="388"/>
      <c r="L257" s="388"/>
    </row>
    <row r="258" spans="3:12" s="100" customFormat="1" x14ac:dyDescent="0.25">
      <c r="C258" s="388"/>
      <c r="E258" s="388"/>
      <c r="F258" s="388"/>
      <c r="G258" s="388"/>
      <c r="H258" s="388"/>
      <c r="I258" s="388"/>
      <c r="J258" s="388"/>
      <c r="K258" s="388"/>
      <c r="L258" s="388"/>
    </row>
    <row r="259" spans="3:12" s="100" customFormat="1" x14ac:dyDescent="0.25">
      <c r="C259" s="388"/>
      <c r="E259" s="388"/>
      <c r="F259" s="388"/>
      <c r="G259" s="388"/>
      <c r="H259" s="388"/>
      <c r="I259" s="388"/>
      <c r="J259" s="388"/>
      <c r="K259" s="388"/>
      <c r="L259" s="388"/>
    </row>
    <row r="260" spans="3:12" s="100" customFormat="1" x14ac:dyDescent="0.25">
      <c r="C260" s="388"/>
      <c r="E260" s="388"/>
      <c r="F260" s="388"/>
      <c r="G260" s="388"/>
      <c r="H260" s="388"/>
      <c r="I260" s="388"/>
      <c r="J260" s="388"/>
      <c r="K260" s="388"/>
      <c r="L260" s="388"/>
    </row>
    <row r="261" spans="3:12" s="100" customFormat="1" x14ac:dyDescent="0.25">
      <c r="C261" s="388"/>
      <c r="E261" s="388"/>
      <c r="F261" s="388"/>
      <c r="G261" s="388"/>
      <c r="H261" s="388"/>
      <c r="I261" s="388"/>
      <c r="J261" s="388"/>
      <c r="K261" s="388"/>
      <c r="L261" s="388"/>
    </row>
    <row r="262" spans="3:12" s="100" customFormat="1" x14ac:dyDescent="0.25">
      <c r="C262" s="388"/>
      <c r="E262" s="388"/>
      <c r="F262" s="388"/>
      <c r="G262" s="388"/>
      <c r="H262" s="388"/>
      <c r="I262" s="388"/>
      <c r="J262" s="388"/>
      <c r="K262" s="388"/>
      <c r="L262" s="388"/>
    </row>
    <row r="263" spans="3:12" s="100" customFormat="1" x14ac:dyDescent="0.25">
      <c r="C263" s="388"/>
      <c r="E263" s="388"/>
      <c r="F263" s="388"/>
      <c r="G263" s="388"/>
      <c r="H263" s="388"/>
      <c r="I263" s="388"/>
      <c r="J263" s="388"/>
      <c r="K263" s="388"/>
      <c r="L263" s="388"/>
    </row>
    <row r="264" spans="3:12" s="100" customFormat="1" x14ac:dyDescent="0.25">
      <c r="C264" s="388"/>
      <c r="E264" s="388"/>
      <c r="F264" s="388"/>
      <c r="G264" s="388"/>
      <c r="H264" s="388"/>
      <c r="I264" s="388"/>
      <c r="J264" s="388"/>
      <c r="K264" s="388"/>
      <c r="L264" s="388"/>
    </row>
    <row r="265" spans="3:12" s="100" customFormat="1" x14ac:dyDescent="0.25">
      <c r="C265" s="388"/>
      <c r="E265" s="388"/>
      <c r="F265" s="388"/>
      <c r="G265" s="388"/>
      <c r="H265" s="388"/>
      <c r="I265" s="388"/>
      <c r="J265" s="388"/>
      <c r="K265" s="388"/>
      <c r="L265" s="388"/>
    </row>
    <row r="266" spans="3:12" s="100" customFormat="1" x14ac:dyDescent="0.25">
      <c r="C266" s="388"/>
      <c r="E266" s="388"/>
      <c r="F266" s="388"/>
      <c r="G266" s="388"/>
      <c r="H266" s="388"/>
      <c r="I266" s="388"/>
      <c r="J266" s="388"/>
      <c r="K266" s="388"/>
      <c r="L266" s="388"/>
    </row>
    <row r="267" spans="3:12" s="100" customFormat="1" x14ac:dyDescent="0.25">
      <c r="C267" s="388"/>
      <c r="E267" s="388"/>
      <c r="F267" s="388"/>
      <c r="G267" s="388"/>
      <c r="H267" s="388"/>
      <c r="I267" s="388"/>
      <c r="J267" s="388"/>
      <c r="K267" s="388"/>
      <c r="L267" s="388"/>
    </row>
    <row r="268" spans="3:12" s="100" customFormat="1" x14ac:dyDescent="0.25">
      <c r="C268" s="388"/>
      <c r="E268" s="388"/>
      <c r="F268" s="388"/>
      <c r="G268" s="388"/>
      <c r="H268" s="388"/>
      <c r="I268" s="388"/>
      <c r="J268" s="388"/>
      <c r="K268" s="388"/>
      <c r="L268" s="388"/>
    </row>
    <row r="269" spans="3:12" s="100" customFormat="1" x14ac:dyDescent="0.25">
      <c r="C269" s="388"/>
      <c r="E269" s="388"/>
      <c r="F269" s="388"/>
      <c r="G269" s="388"/>
      <c r="H269" s="388"/>
      <c r="I269" s="388"/>
      <c r="J269" s="388"/>
      <c r="K269" s="388"/>
      <c r="L269" s="388"/>
    </row>
    <row r="270" spans="3:12" s="100" customFormat="1" x14ac:dyDescent="0.25">
      <c r="C270" s="388"/>
      <c r="E270" s="388"/>
      <c r="F270" s="388"/>
      <c r="G270" s="388"/>
      <c r="H270" s="388"/>
      <c r="I270" s="388"/>
      <c r="J270" s="388"/>
      <c r="K270" s="388"/>
      <c r="L270" s="388"/>
    </row>
    <row r="271" spans="3:12" s="100" customFormat="1" x14ac:dyDescent="0.25">
      <c r="C271" s="388"/>
      <c r="E271" s="388"/>
      <c r="F271" s="388"/>
      <c r="G271" s="388"/>
      <c r="H271" s="388"/>
      <c r="I271" s="388"/>
      <c r="J271" s="388"/>
      <c r="K271" s="388"/>
      <c r="L271" s="388"/>
    </row>
    <row r="272" spans="3:12" s="100" customFormat="1" x14ac:dyDescent="0.25">
      <c r="C272" s="388"/>
      <c r="E272" s="388"/>
      <c r="F272" s="388"/>
      <c r="G272" s="388"/>
      <c r="H272" s="388"/>
      <c r="I272" s="388"/>
      <c r="J272" s="388"/>
      <c r="K272" s="388"/>
      <c r="L272" s="388"/>
    </row>
    <row r="273" spans="3:12" s="100" customFormat="1" x14ac:dyDescent="0.25">
      <c r="C273" s="388"/>
      <c r="E273" s="388"/>
      <c r="F273" s="388"/>
      <c r="G273" s="388"/>
      <c r="H273" s="388"/>
      <c r="I273" s="388"/>
      <c r="J273" s="388"/>
      <c r="K273" s="388"/>
      <c r="L273" s="388"/>
    </row>
    <row r="274" spans="3:12" s="100" customFormat="1" x14ac:dyDescent="0.25">
      <c r="C274" s="388"/>
      <c r="E274" s="388"/>
      <c r="F274" s="388"/>
      <c r="G274" s="388"/>
      <c r="H274" s="388"/>
      <c r="I274" s="388"/>
      <c r="J274" s="388"/>
      <c r="K274" s="388"/>
      <c r="L274" s="388"/>
    </row>
    <row r="275" spans="3:12" s="100" customFormat="1" x14ac:dyDescent="0.25">
      <c r="C275" s="388"/>
      <c r="E275" s="388"/>
      <c r="F275" s="388"/>
      <c r="G275" s="388"/>
      <c r="H275" s="388"/>
      <c r="I275" s="388"/>
      <c r="J275" s="388"/>
      <c r="K275" s="388"/>
      <c r="L275" s="388"/>
    </row>
    <row r="276" spans="3:12" s="100" customFormat="1" x14ac:dyDescent="0.25">
      <c r="C276" s="388"/>
      <c r="E276" s="388"/>
      <c r="F276" s="388"/>
      <c r="G276" s="388"/>
      <c r="H276" s="388"/>
      <c r="I276" s="388"/>
      <c r="J276" s="388"/>
      <c r="K276" s="388"/>
      <c r="L276" s="388"/>
    </row>
    <row r="277" spans="3:12" s="100" customFormat="1" x14ac:dyDescent="0.25">
      <c r="C277" s="388"/>
      <c r="E277" s="388"/>
      <c r="F277" s="388"/>
      <c r="G277" s="388"/>
      <c r="H277" s="388"/>
      <c r="I277" s="388"/>
      <c r="J277" s="388"/>
      <c r="K277" s="388"/>
      <c r="L277" s="388"/>
    </row>
    <row r="278" spans="3:12" s="100" customFormat="1" x14ac:dyDescent="0.25">
      <c r="C278" s="388"/>
      <c r="E278" s="388"/>
      <c r="F278" s="388"/>
      <c r="G278" s="388"/>
      <c r="H278" s="388"/>
      <c r="I278" s="388"/>
      <c r="J278" s="388"/>
      <c r="K278" s="388"/>
      <c r="L278" s="388"/>
    </row>
    <row r="279" spans="3:12" s="100" customFormat="1" x14ac:dyDescent="0.25">
      <c r="C279" s="388"/>
      <c r="E279" s="388"/>
      <c r="F279" s="388"/>
      <c r="G279" s="388"/>
      <c r="H279" s="388"/>
      <c r="I279" s="388"/>
      <c r="J279" s="388"/>
      <c r="K279" s="388"/>
      <c r="L279" s="388"/>
    </row>
    <row r="280" spans="3:12" s="100" customFormat="1" x14ac:dyDescent="0.25">
      <c r="C280" s="388"/>
      <c r="E280" s="388"/>
      <c r="F280" s="388"/>
      <c r="G280" s="388"/>
      <c r="H280" s="388"/>
      <c r="I280" s="388"/>
      <c r="J280" s="388"/>
      <c r="K280" s="388"/>
      <c r="L280" s="388"/>
    </row>
    <row r="281" spans="3:12" s="100" customFormat="1" x14ac:dyDescent="0.25">
      <c r="C281" s="388"/>
      <c r="E281" s="388"/>
      <c r="F281" s="388"/>
      <c r="G281" s="388"/>
      <c r="H281" s="388"/>
      <c r="I281" s="388"/>
      <c r="J281" s="388"/>
      <c r="K281" s="388"/>
      <c r="L281" s="388"/>
    </row>
    <row r="282" spans="3:12" s="100" customFormat="1" x14ac:dyDescent="0.25">
      <c r="C282" s="388"/>
      <c r="E282" s="388"/>
      <c r="F282" s="388"/>
      <c r="G282" s="388"/>
      <c r="H282" s="388"/>
      <c r="I282" s="388"/>
      <c r="J282" s="388"/>
      <c r="K282" s="388"/>
      <c r="L282" s="388"/>
    </row>
    <row r="283" spans="3:12" s="100" customFormat="1" x14ac:dyDescent="0.25">
      <c r="C283" s="388"/>
      <c r="E283" s="388"/>
      <c r="F283" s="388"/>
      <c r="G283" s="388"/>
      <c r="H283" s="388"/>
      <c r="I283" s="388"/>
      <c r="J283" s="388"/>
      <c r="K283" s="388"/>
      <c r="L283" s="388"/>
    </row>
    <row r="284" spans="3:12" s="100" customFormat="1" x14ac:dyDescent="0.25">
      <c r="C284" s="388"/>
      <c r="E284" s="388"/>
      <c r="F284" s="388"/>
      <c r="G284" s="388"/>
      <c r="H284" s="388"/>
      <c r="I284" s="388"/>
      <c r="J284" s="388"/>
      <c r="K284" s="388"/>
      <c r="L284" s="388"/>
    </row>
    <row r="285" spans="3:12" s="100" customFormat="1" x14ac:dyDescent="0.25">
      <c r="C285" s="388"/>
      <c r="E285" s="388"/>
      <c r="F285" s="388"/>
      <c r="G285" s="388"/>
      <c r="H285" s="388"/>
      <c r="I285" s="388"/>
      <c r="J285" s="388"/>
      <c r="K285" s="388"/>
      <c r="L285" s="388"/>
    </row>
    <row r="286" spans="3:12" s="100" customFormat="1" x14ac:dyDescent="0.25">
      <c r="C286" s="388"/>
      <c r="E286" s="388"/>
      <c r="F286" s="388"/>
      <c r="G286" s="388"/>
      <c r="H286" s="388"/>
      <c r="I286" s="388"/>
      <c r="J286" s="388"/>
      <c r="K286" s="388"/>
      <c r="L286" s="388"/>
    </row>
    <row r="287" spans="3:12" s="100" customFormat="1" x14ac:dyDescent="0.25">
      <c r="C287" s="388"/>
      <c r="E287" s="388"/>
      <c r="F287" s="388"/>
      <c r="G287" s="388"/>
      <c r="H287" s="388"/>
      <c r="I287" s="388"/>
      <c r="J287" s="388"/>
      <c r="K287" s="388"/>
      <c r="L287" s="388"/>
    </row>
    <row r="288" spans="3:12" s="100" customFormat="1" x14ac:dyDescent="0.25">
      <c r="C288" s="388"/>
      <c r="E288" s="388"/>
      <c r="F288" s="388"/>
      <c r="G288" s="388"/>
      <c r="H288" s="388"/>
      <c r="I288" s="388"/>
      <c r="J288" s="388"/>
      <c r="K288" s="388"/>
      <c r="L288" s="388"/>
    </row>
    <row r="289" spans="3:12" s="100" customFormat="1" x14ac:dyDescent="0.25">
      <c r="C289" s="388"/>
      <c r="E289" s="388"/>
      <c r="F289" s="388"/>
      <c r="G289" s="388"/>
      <c r="H289" s="388"/>
      <c r="I289" s="388"/>
      <c r="J289" s="388"/>
      <c r="K289" s="388"/>
      <c r="L289" s="388"/>
    </row>
    <row r="290" spans="3:12" s="100" customFormat="1" x14ac:dyDescent="0.25">
      <c r="C290" s="388"/>
      <c r="E290" s="388"/>
      <c r="F290" s="388"/>
      <c r="G290" s="388"/>
      <c r="H290" s="388"/>
      <c r="I290" s="388"/>
      <c r="J290" s="388"/>
      <c r="K290" s="388"/>
      <c r="L290" s="388"/>
    </row>
    <row r="291" spans="3:12" s="100" customFormat="1" x14ac:dyDescent="0.25">
      <c r="C291" s="388"/>
      <c r="E291" s="388"/>
      <c r="F291" s="388"/>
      <c r="G291" s="388"/>
      <c r="H291" s="388"/>
      <c r="I291" s="388"/>
      <c r="J291" s="388"/>
      <c r="K291" s="388"/>
      <c r="L291" s="388"/>
    </row>
    <row r="292" spans="3:12" s="100" customFormat="1" x14ac:dyDescent="0.25">
      <c r="C292" s="388"/>
      <c r="E292" s="388"/>
      <c r="F292" s="388"/>
      <c r="G292" s="388"/>
      <c r="H292" s="388"/>
      <c r="I292" s="388"/>
      <c r="J292" s="388"/>
      <c r="K292" s="388"/>
      <c r="L292" s="388"/>
    </row>
    <row r="293" spans="3:12" s="100" customFormat="1" x14ac:dyDescent="0.25">
      <c r="C293" s="388"/>
      <c r="E293" s="388"/>
      <c r="F293" s="388"/>
      <c r="G293" s="388"/>
      <c r="H293" s="388"/>
      <c r="I293" s="388"/>
      <c r="J293" s="388"/>
      <c r="K293" s="388"/>
      <c r="L293" s="388"/>
    </row>
    <row r="294" spans="3:12" s="100" customFormat="1" x14ac:dyDescent="0.25">
      <c r="C294" s="388"/>
      <c r="E294" s="388"/>
      <c r="F294" s="388"/>
      <c r="G294" s="388"/>
      <c r="H294" s="388"/>
      <c r="I294" s="388"/>
      <c r="J294" s="388"/>
      <c r="K294" s="388"/>
      <c r="L294" s="388"/>
    </row>
    <row r="295" spans="3:12" s="100" customFormat="1" x14ac:dyDescent="0.25">
      <c r="C295" s="388"/>
      <c r="E295" s="388"/>
      <c r="F295" s="388"/>
      <c r="G295" s="388"/>
      <c r="H295" s="388"/>
      <c r="I295" s="388"/>
      <c r="J295" s="388"/>
      <c r="K295" s="388"/>
      <c r="L295" s="388"/>
    </row>
    <row r="296" spans="3:12" s="100" customFormat="1" x14ac:dyDescent="0.25">
      <c r="C296" s="388"/>
      <c r="E296" s="388"/>
      <c r="F296" s="388"/>
      <c r="G296" s="388"/>
      <c r="H296" s="388"/>
      <c r="I296" s="388"/>
      <c r="J296" s="388"/>
      <c r="K296" s="388"/>
      <c r="L296" s="388"/>
    </row>
    <row r="297" spans="3:12" s="100" customFormat="1" x14ac:dyDescent="0.25">
      <c r="C297" s="388"/>
      <c r="E297" s="388"/>
      <c r="F297" s="388"/>
      <c r="G297" s="388"/>
      <c r="H297" s="388"/>
      <c r="I297" s="388"/>
      <c r="J297" s="388"/>
      <c r="K297" s="388"/>
      <c r="L297" s="388"/>
    </row>
    <row r="298" spans="3:12" s="100" customFormat="1" x14ac:dyDescent="0.25">
      <c r="C298" s="388"/>
      <c r="E298" s="388"/>
      <c r="F298" s="388"/>
      <c r="G298" s="388"/>
      <c r="H298" s="388"/>
      <c r="I298" s="388"/>
      <c r="J298" s="388"/>
      <c r="K298" s="388"/>
      <c r="L298" s="388"/>
    </row>
    <row r="299" spans="3:12" s="100" customFormat="1" x14ac:dyDescent="0.25">
      <c r="C299" s="388"/>
      <c r="E299" s="388"/>
      <c r="F299" s="388"/>
      <c r="G299" s="388"/>
      <c r="H299" s="388"/>
      <c r="I299" s="388"/>
      <c r="J299" s="388"/>
      <c r="K299" s="388"/>
      <c r="L299" s="388"/>
    </row>
    <row r="300" spans="3:12" s="100" customFormat="1" x14ac:dyDescent="0.25">
      <c r="C300" s="388"/>
      <c r="E300" s="388"/>
      <c r="F300" s="388"/>
      <c r="G300" s="388"/>
      <c r="H300" s="388"/>
      <c r="I300" s="388"/>
      <c r="J300" s="388"/>
      <c r="K300" s="388"/>
      <c r="L300" s="388"/>
    </row>
    <row r="301" spans="3:12" s="100" customFormat="1" x14ac:dyDescent="0.25">
      <c r="C301" s="388"/>
      <c r="E301" s="388"/>
      <c r="F301" s="388"/>
      <c r="G301" s="388"/>
      <c r="H301" s="388"/>
      <c r="I301" s="388"/>
      <c r="J301" s="388"/>
      <c r="K301" s="388"/>
      <c r="L301" s="388"/>
    </row>
    <row r="302" spans="3:12" s="100" customFormat="1" x14ac:dyDescent="0.25">
      <c r="C302" s="388"/>
      <c r="E302" s="388"/>
      <c r="F302" s="388"/>
      <c r="G302" s="388"/>
      <c r="H302" s="388"/>
      <c r="I302" s="388"/>
      <c r="J302" s="388"/>
      <c r="K302" s="388"/>
      <c r="L302" s="388"/>
    </row>
    <row r="303" spans="3:12" s="100" customFormat="1" x14ac:dyDescent="0.25">
      <c r="C303" s="388"/>
      <c r="E303" s="388"/>
      <c r="F303" s="388"/>
      <c r="G303" s="388"/>
      <c r="H303" s="388"/>
      <c r="I303" s="388"/>
      <c r="J303" s="388"/>
      <c r="K303" s="388"/>
      <c r="L303" s="388"/>
    </row>
    <row r="304" spans="3:12" s="100" customFormat="1" x14ac:dyDescent="0.25">
      <c r="C304" s="388"/>
      <c r="E304" s="388"/>
      <c r="F304" s="388"/>
      <c r="G304" s="388"/>
      <c r="H304" s="388"/>
      <c r="I304" s="388"/>
      <c r="J304" s="388"/>
      <c r="K304" s="388"/>
      <c r="L304" s="388"/>
    </row>
    <row r="305" spans="3:12" s="100" customFormat="1" x14ac:dyDescent="0.25">
      <c r="C305" s="388"/>
      <c r="E305" s="388"/>
      <c r="F305" s="388"/>
      <c r="G305" s="388"/>
      <c r="H305" s="388"/>
      <c r="I305" s="388"/>
      <c r="J305" s="388"/>
      <c r="K305" s="388"/>
      <c r="L305" s="388"/>
    </row>
    <row r="306" spans="3:12" s="100" customFormat="1" x14ac:dyDescent="0.25">
      <c r="C306" s="388"/>
      <c r="E306" s="388"/>
      <c r="F306" s="388"/>
      <c r="G306" s="388"/>
      <c r="H306" s="388"/>
      <c r="I306" s="388"/>
      <c r="J306" s="388"/>
      <c r="K306" s="388"/>
      <c r="L306" s="388"/>
    </row>
    <row r="307" spans="3:12" s="100" customFormat="1" x14ac:dyDescent="0.25">
      <c r="C307" s="388"/>
      <c r="E307" s="388"/>
      <c r="F307" s="388"/>
      <c r="G307" s="388"/>
      <c r="H307" s="388"/>
      <c r="I307" s="388"/>
      <c r="J307" s="388"/>
      <c r="K307" s="388"/>
      <c r="L307" s="388"/>
    </row>
    <row r="308" spans="3:12" s="100" customFormat="1" x14ac:dyDescent="0.25">
      <c r="C308" s="388"/>
      <c r="E308" s="388"/>
      <c r="F308" s="388"/>
      <c r="G308" s="388"/>
      <c r="H308" s="388"/>
      <c r="I308" s="388"/>
      <c r="J308" s="388"/>
      <c r="K308" s="388"/>
      <c r="L308" s="388"/>
    </row>
    <row r="309" spans="3:12" s="100" customFormat="1" x14ac:dyDescent="0.25">
      <c r="C309" s="388"/>
      <c r="E309" s="388"/>
      <c r="F309" s="388"/>
      <c r="G309" s="388"/>
      <c r="H309" s="388"/>
      <c r="I309" s="388"/>
      <c r="J309" s="388"/>
      <c r="K309" s="388"/>
      <c r="L309" s="388"/>
    </row>
    <row r="310" spans="3:12" s="100" customFormat="1" x14ac:dyDescent="0.25">
      <c r="C310" s="388"/>
      <c r="E310" s="388"/>
      <c r="F310" s="388"/>
      <c r="G310" s="388"/>
      <c r="H310" s="388"/>
      <c r="I310" s="388"/>
      <c r="J310" s="388"/>
      <c r="K310" s="388"/>
      <c r="L310" s="388"/>
    </row>
    <row r="311" spans="3:12" s="100" customFormat="1" x14ac:dyDescent="0.25">
      <c r="C311" s="388"/>
      <c r="E311" s="388"/>
      <c r="F311" s="388"/>
      <c r="G311" s="388"/>
      <c r="H311" s="388"/>
      <c r="I311" s="388"/>
      <c r="J311" s="388"/>
      <c r="K311" s="388"/>
      <c r="L311" s="388"/>
    </row>
    <row r="312" spans="3:12" s="100" customFormat="1" x14ac:dyDescent="0.25">
      <c r="C312" s="388"/>
      <c r="E312" s="388"/>
      <c r="F312" s="388"/>
      <c r="G312" s="388"/>
      <c r="H312" s="388"/>
      <c r="I312" s="388"/>
      <c r="J312" s="388"/>
      <c r="K312" s="388"/>
      <c r="L312" s="388"/>
    </row>
    <row r="313" spans="3:12" s="100" customFormat="1" x14ac:dyDescent="0.25">
      <c r="C313" s="388"/>
      <c r="E313" s="388"/>
      <c r="F313" s="388"/>
      <c r="G313" s="388"/>
      <c r="H313" s="388"/>
      <c r="I313" s="388"/>
      <c r="J313" s="388"/>
      <c r="K313" s="388"/>
      <c r="L313" s="388"/>
    </row>
    <row r="314" spans="3:12" s="100" customFormat="1" x14ac:dyDescent="0.25">
      <c r="C314" s="388"/>
      <c r="E314" s="388"/>
      <c r="F314" s="388"/>
      <c r="G314" s="388"/>
      <c r="H314" s="388"/>
      <c r="I314" s="388"/>
      <c r="J314" s="388"/>
      <c r="K314" s="388"/>
      <c r="L314" s="388"/>
    </row>
    <row r="315" spans="3:12" s="100" customFormat="1" x14ac:dyDescent="0.25">
      <c r="C315" s="388"/>
      <c r="E315" s="388"/>
      <c r="F315" s="388"/>
      <c r="G315" s="388"/>
      <c r="H315" s="388"/>
      <c r="I315" s="388"/>
      <c r="J315" s="388"/>
      <c r="K315" s="388"/>
      <c r="L315" s="388"/>
    </row>
    <row r="316" spans="3:12" s="100" customFormat="1" x14ac:dyDescent="0.25">
      <c r="C316" s="388"/>
      <c r="E316" s="388"/>
      <c r="F316" s="388"/>
      <c r="G316" s="388"/>
      <c r="H316" s="388"/>
      <c r="I316" s="388"/>
      <c r="J316" s="388"/>
      <c r="K316" s="388"/>
      <c r="L316" s="388"/>
    </row>
    <row r="317" spans="3:12" s="100" customFormat="1" x14ac:dyDescent="0.25">
      <c r="C317" s="388"/>
      <c r="E317" s="388"/>
      <c r="F317" s="388"/>
      <c r="G317" s="388"/>
      <c r="H317" s="388"/>
      <c r="I317" s="388"/>
      <c r="J317" s="388"/>
      <c r="K317" s="388"/>
      <c r="L317" s="388"/>
    </row>
    <row r="318" spans="3:12" s="100" customFormat="1" x14ac:dyDescent="0.25">
      <c r="C318" s="388"/>
      <c r="E318" s="388"/>
      <c r="F318" s="388"/>
      <c r="G318" s="388"/>
      <c r="H318" s="388"/>
      <c r="I318" s="388"/>
      <c r="J318" s="388"/>
      <c r="K318" s="388"/>
      <c r="L318" s="388"/>
    </row>
    <row r="319" spans="3:12" s="100" customFormat="1" x14ac:dyDescent="0.25">
      <c r="C319" s="388"/>
      <c r="E319" s="388"/>
      <c r="F319" s="388"/>
      <c r="G319" s="388"/>
      <c r="H319" s="388"/>
      <c r="I319" s="388"/>
      <c r="J319" s="388"/>
      <c r="K319" s="388"/>
      <c r="L319" s="388"/>
    </row>
    <row r="320" spans="3:12" s="100" customFormat="1" x14ac:dyDescent="0.25">
      <c r="C320" s="388"/>
      <c r="E320" s="388"/>
      <c r="F320" s="388"/>
      <c r="G320" s="388"/>
      <c r="H320" s="388"/>
      <c r="I320" s="388"/>
      <c r="J320" s="388"/>
      <c r="K320" s="388"/>
      <c r="L320" s="388"/>
    </row>
    <row r="321" spans="3:12" s="100" customFormat="1" x14ac:dyDescent="0.25">
      <c r="C321" s="388"/>
      <c r="E321" s="388"/>
      <c r="F321" s="388"/>
      <c r="G321" s="388"/>
      <c r="H321" s="388"/>
      <c r="I321" s="388"/>
      <c r="J321" s="388"/>
      <c r="K321" s="388"/>
      <c r="L321" s="388"/>
    </row>
    <row r="322" spans="3:12" s="100" customFormat="1" x14ac:dyDescent="0.25">
      <c r="C322" s="388"/>
      <c r="E322" s="388"/>
      <c r="F322" s="388"/>
      <c r="G322" s="388"/>
      <c r="H322" s="388"/>
      <c r="I322" s="388"/>
      <c r="J322" s="388"/>
      <c r="K322" s="388"/>
      <c r="L322" s="388"/>
    </row>
    <row r="323" spans="3:12" s="100" customFormat="1" x14ac:dyDescent="0.25">
      <c r="C323" s="388"/>
      <c r="E323" s="388"/>
      <c r="F323" s="388"/>
      <c r="G323" s="388"/>
      <c r="H323" s="388"/>
      <c r="I323" s="388"/>
      <c r="J323" s="388"/>
      <c r="K323" s="388"/>
      <c r="L323" s="388"/>
    </row>
    <row r="324" spans="3:12" s="100" customFormat="1" x14ac:dyDescent="0.25">
      <c r="C324" s="388"/>
      <c r="E324" s="388"/>
      <c r="F324" s="388"/>
      <c r="G324" s="388"/>
      <c r="H324" s="388"/>
      <c r="I324" s="388"/>
      <c r="J324" s="388"/>
      <c r="K324" s="388"/>
      <c r="L324" s="388"/>
    </row>
    <row r="325" spans="3:12" s="100" customFormat="1" x14ac:dyDescent="0.25">
      <c r="C325" s="388"/>
      <c r="E325" s="388"/>
      <c r="F325" s="388"/>
      <c r="G325" s="388"/>
      <c r="H325" s="388"/>
      <c r="I325" s="388"/>
      <c r="J325" s="388"/>
      <c r="K325" s="388"/>
      <c r="L325" s="388"/>
    </row>
    <row r="326" spans="3:12" s="100" customFormat="1" x14ac:dyDescent="0.25">
      <c r="C326" s="388"/>
      <c r="E326" s="388"/>
      <c r="F326" s="388"/>
      <c r="G326" s="388"/>
      <c r="H326" s="388"/>
      <c r="I326" s="388"/>
      <c r="J326" s="388"/>
      <c r="K326" s="388"/>
      <c r="L326" s="388"/>
    </row>
    <row r="327" spans="3:12" s="100" customFormat="1" x14ac:dyDescent="0.25">
      <c r="C327" s="388"/>
      <c r="E327" s="388"/>
      <c r="F327" s="388"/>
      <c r="G327" s="388"/>
      <c r="H327" s="388"/>
      <c r="I327" s="388"/>
      <c r="J327" s="388"/>
      <c r="K327" s="388"/>
      <c r="L327" s="388"/>
    </row>
    <row r="328" spans="3:12" s="100" customFormat="1" x14ac:dyDescent="0.25">
      <c r="C328" s="388"/>
      <c r="E328" s="388"/>
      <c r="F328" s="388"/>
      <c r="G328" s="388"/>
      <c r="H328" s="388"/>
      <c r="I328" s="388"/>
      <c r="J328" s="388"/>
      <c r="K328" s="388"/>
      <c r="L328" s="388"/>
    </row>
    <row r="329" spans="3:12" s="100" customFormat="1" x14ac:dyDescent="0.25">
      <c r="C329" s="388"/>
      <c r="E329" s="388"/>
      <c r="F329" s="388"/>
      <c r="G329" s="388"/>
      <c r="H329" s="388"/>
      <c r="I329" s="388"/>
      <c r="J329" s="388"/>
      <c r="K329" s="388"/>
      <c r="L329" s="388"/>
    </row>
    <row r="330" spans="3:12" s="100" customFormat="1" x14ac:dyDescent="0.25">
      <c r="C330" s="388"/>
      <c r="E330" s="388"/>
      <c r="F330" s="388"/>
      <c r="G330" s="388"/>
      <c r="H330" s="388"/>
      <c r="I330" s="388"/>
      <c r="J330" s="388"/>
      <c r="K330" s="388"/>
      <c r="L330" s="388"/>
    </row>
    <row r="331" spans="3:12" s="100" customFormat="1" x14ac:dyDescent="0.25">
      <c r="C331" s="388"/>
      <c r="E331" s="388"/>
      <c r="F331" s="388"/>
      <c r="G331" s="388"/>
      <c r="H331" s="388"/>
      <c r="I331" s="388"/>
      <c r="J331" s="388"/>
      <c r="K331" s="388"/>
      <c r="L331" s="388"/>
    </row>
    <row r="332" spans="3:12" s="100" customFormat="1" x14ac:dyDescent="0.25">
      <c r="C332" s="388"/>
      <c r="E332" s="388"/>
      <c r="F332" s="388"/>
      <c r="G332" s="388"/>
      <c r="H332" s="388"/>
      <c r="I332" s="388"/>
      <c r="J332" s="388"/>
      <c r="K332" s="388"/>
      <c r="L332" s="388"/>
    </row>
    <row r="333" spans="3:12" s="100" customFormat="1" x14ac:dyDescent="0.25">
      <c r="C333" s="388"/>
      <c r="E333" s="388"/>
      <c r="F333" s="388"/>
      <c r="G333" s="388"/>
      <c r="H333" s="388"/>
      <c r="I333" s="388"/>
      <c r="J333" s="388"/>
      <c r="K333" s="388"/>
      <c r="L333" s="388"/>
    </row>
    <row r="334" spans="3:12" s="100" customFormat="1" x14ac:dyDescent="0.25">
      <c r="C334" s="388"/>
      <c r="E334" s="388"/>
      <c r="F334" s="388"/>
      <c r="G334" s="388"/>
      <c r="H334" s="388"/>
      <c r="I334" s="388"/>
      <c r="J334" s="388"/>
      <c r="K334" s="388"/>
      <c r="L334" s="388"/>
    </row>
    <row r="335" spans="3:12" s="100" customFormat="1" x14ac:dyDescent="0.25">
      <c r="C335" s="388"/>
      <c r="E335" s="388"/>
      <c r="F335" s="388"/>
      <c r="G335" s="388"/>
      <c r="H335" s="388"/>
      <c r="I335" s="388"/>
      <c r="J335" s="388"/>
      <c r="K335" s="388"/>
      <c r="L335" s="388"/>
    </row>
    <row r="336" spans="3:12" s="100" customFormat="1" x14ac:dyDescent="0.25">
      <c r="C336" s="388"/>
      <c r="E336" s="388"/>
      <c r="F336" s="388"/>
      <c r="G336" s="388"/>
      <c r="H336" s="388"/>
      <c r="I336" s="388"/>
      <c r="J336" s="388"/>
      <c r="K336" s="388"/>
      <c r="L336" s="388"/>
    </row>
    <row r="337" spans="3:12" s="100" customFormat="1" x14ac:dyDescent="0.25">
      <c r="C337" s="388"/>
      <c r="E337" s="388"/>
      <c r="F337" s="388"/>
      <c r="G337" s="388"/>
      <c r="H337" s="388"/>
      <c r="I337" s="388"/>
      <c r="J337" s="388"/>
      <c r="K337" s="388"/>
      <c r="L337" s="388"/>
    </row>
    <row r="338" spans="3:12" s="100" customFormat="1" x14ac:dyDescent="0.25">
      <c r="C338" s="388"/>
      <c r="E338" s="388"/>
      <c r="F338" s="388"/>
      <c r="G338" s="388"/>
      <c r="H338" s="388"/>
      <c r="I338" s="388"/>
      <c r="J338" s="388"/>
      <c r="K338" s="388"/>
      <c r="L338" s="388"/>
    </row>
    <row r="339" spans="3:12" s="100" customFormat="1" x14ac:dyDescent="0.25">
      <c r="C339" s="388"/>
      <c r="E339" s="388"/>
      <c r="F339" s="388"/>
      <c r="G339" s="388"/>
      <c r="H339" s="388"/>
      <c r="I339" s="388"/>
      <c r="J339" s="388"/>
      <c r="K339" s="388"/>
      <c r="L339" s="388"/>
    </row>
    <row r="340" spans="3:12" s="100" customFormat="1" x14ac:dyDescent="0.25">
      <c r="C340" s="388"/>
      <c r="E340" s="388"/>
      <c r="F340" s="388"/>
      <c r="G340" s="388"/>
      <c r="H340" s="388"/>
      <c r="I340" s="388"/>
      <c r="J340" s="388"/>
      <c r="K340" s="388"/>
      <c r="L340" s="388"/>
    </row>
    <row r="341" spans="3:12" s="100" customFormat="1" x14ac:dyDescent="0.25">
      <c r="C341" s="388"/>
      <c r="E341" s="388"/>
      <c r="F341" s="388"/>
      <c r="G341" s="388"/>
      <c r="H341" s="388"/>
      <c r="I341" s="388"/>
      <c r="J341" s="388"/>
      <c r="K341" s="388"/>
      <c r="L341" s="388"/>
    </row>
    <row r="342" spans="3:12" s="100" customFormat="1" x14ac:dyDescent="0.25">
      <c r="C342" s="388"/>
      <c r="E342" s="388"/>
      <c r="F342" s="388"/>
      <c r="G342" s="388"/>
      <c r="H342" s="388"/>
      <c r="I342" s="388"/>
      <c r="J342" s="388"/>
      <c r="K342" s="388"/>
      <c r="L342" s="388"/>
    </row>
    <row r="343" spans="3:12" s="100" customFormat="1" x14ac:dyDescent="0.25">
      <c r="C343" s="388"/>
      <c r="E343" s="388"/>
      <c r="F343" s="388"/>
      <c r="G343" s="388"/>
      <c r="H343" s="388"/>
      <c r="I343" s="388"/>
      <c r="J343" s="388"/>
      <c r="K343" s="388"/>
      <c r="L343" s="388"/>
    </row>
    <row r="344" spans="3:12" s="100" customFormat="1" x14ac:dyDescent="0.25">
      <c r="C344" s="388"/>
      <c r="E344" s="388"/>
      <c r="F344" s="388"/>
      <c r="G344" s="388"/>
      <c r="H344" s="388"/>
      <c r="I344" s="388"/>
      <c r="J344" s="388"/>
      <c r="K344" s="388"/>
      <c r="L344" s="388"/>
    </row>
    <row r="345" spans="3:12" s="100" customFormat="1" x14ac:dyDescent="0.25">
      <c r="C345" s="388"/>
      <c r="E345" s="388"/>
      <c r="F345" s="388"/>
      <c r="G345" s="388"/>
      <c r="H345" s="388"/>
      <c r="I345" s="388"/>
      <c r="J345" s="388"/>
      <c r="K345" s="388"/>
      <c r="L345" s="388"/>
    </row>
    <row r="346" spans="3:12" s="100" customFormat="1" x14ac:dyDescent="0.25">
      <c r="C346" s="388"/>
      <c r="E346" s="388"/>
      <c r="F346" s="388"/>
      <c r="G346" s="388"/>
      <c r="H346" s="388"/>
      <c r="I346" s="388"/>
      <c r="J346" s="388"/>
      <c r="K346" s="388"/>
      <c r="L346" s="388"/>
    </row>
    <row r="347" spans="3:12" s="100" customFormat="1" x14ac:dyDescent="0.25">
      <c r="C347" s="388"/>
      <c r="E347" s="388"/>
      <c r="F347" s="388"/>
      <c r="G347" s="388"/>
      <c r="H347" s="388"/>
      <c r="I347" s="388"/>
      <c r="J347" s="388"/>
      <c r="K347" s="388"/>
      <c r="L347" s="388"/>
    </row>
    <row r="348" spans="3:12" s="100" customFormat="1" x14ac:dyDescent="0.25">
      <c r="C348" s="388"/>
      <c r="E348" s="388"/>
      <c r="F348" s="388"/>
      <c r="G348" s="388"/>
      <c r="H348" s="388"/>
      <c r="I348" s="388"/>
      <c r="J348" s="388"/>
      <c r="K348" s="388"/>
      <c r="L348" s="388"/>
    </row>
    <row r="349" spans="3:12" s="100" customFormat="1" x14ac:dyDescent="0.25">
      <c r="C349" s="388"/>
      <c r="E349" s="388"/>
      <c r="F349" s="388"/>
      <c r="G349" s="388"/>
      <c r="H349" s="388"/>
      <c r="I349" s="388"/>
      <c r="J349" s="388"/>
      <c r="K349" s="388"/>
      <c r="L349" s="388"/>
    </row>
    <row r="350" spans="3:12" s="100" customFormat="1" x14ac:dyDescent="0.25">
      <c r="C350" s="388"/>
      <c r="E350" s="388"/>
      <c r="F350" s="388"/>
      <c r="G350" s="388"/>
      <c r="H350" s="388"/>
      <c r="I350" s="388"/>
      <c r="J350" s="388"/>
      <c r="K350" s="388"/>
      <c r="L350" s="388"/>
    </row>
    <row r="351" spans="3:12" s="100" customFormat="1" x14ac:dyDescent="0.25">
      <c r="C351" s="388"/>
      <c r="E351" s="388"/>
      <c r="F351" s="388"/>
      <c r="G351" s="388"/>
      <c r="H351" s="388"/>
      <c r="I351" s="388"/>
      <c r="J351" s="388"/>
      <c r="K351" s="388"/>
      <c r="L351" s="388"/>
    </row>
    <row r="352" spans="3:12" s="100" customFormat="1" x14ac:dyDescent="0.25">
      <c r="C352" s="388"/>
      <c r="E352" s="388"/>
      <c r="F352" s="388"/>
      <c r="G352" s="388"/>
      <c r="H352" s="388"/>
      <c r="I352" s="388"/>
      <c r="J352" s="388"/>
      <c r="K352" s="388"/>
      <c r="L352" s="388"/>
    </row>
    <row r="353" spans="3:12" s="100" customFormat="1" x14ac:dyDescent="0.25">
      <c r="C353" s="388"/>
      <c r="E353" s="388"/>
      <c r="F353" s="388"/>
      <c r="G353" s="388"/>
      <c r="H353" s="388"/>
      <c r="I353" s="388"/>
      <c r="J353" s="388"/>
      <c r="K353" s="388"/>
      <c r="L353" s="388"/>
    </row>
    <row r="354" spans="3:12" s="100" customFormat="1" x14ac:dyDescent="0.25">
      <c r="C354" s="388"/>
      <c r="E354" s="388"/>
      <c r="F354" s="388"/>
      <c r="G354" s="388"/>
      <c r="H354" s="388"/>
      <c r="I354" s="388"/>
      <c r="J354" s="388"/>
      <c r="K354" s="388"/>
      <c r="L354" s="388"/>
    </row>
    <row r="355" spans="3:12" s="100" customFormat="1" x14ac:dyDescent="0.25">
      <c r="C355" s="388"/>
      <c r="E355" s="388"/>
      <c r="F355" s="388"/>
      <c r="G355" s="388"/>
      <c r="H355" s="388"/>
      <c r="I355" s="388"/>
      <c r="J355" s="388"/>
      <c r="K355" s="388"/>
      <c r="L355" s="388"/>
    </row>
    <row r="356" spans="3:12" s="100" customFormat="1" x14ac:dyDescent="0.25">
      <c r="C356" s="388"/>
      <c r="E356" s="388"/>
      <c r="F356" s="388"/>
      <c r="G356" s="388"/>
      <c r="H356" s="388"/>
      <c r="I356" s="388"/>
      <c r="J356" s="388"/>
      <c r="K356" s="388"/>
      <c r="L356" s="388"/>
    </row>
    <row r="357" spans="3:12" s="100" customFormat="1" x14ac:dyDescent="0.25">
      <c r="C357" s="388"/>
      <c r="E357" s="388"/>
      <c r="F357" s="388"/>
      <c r="G357" s="388"/>
      <c r="H357" s="388"/>
      <c r="I357" s="388"/>
      <c r="J357" s="388"/>
      <c r="K357" s="388"/>
      <c r="L357" s="388"/>
    </row>
    <row r="358" spans="3:12" s="100" customFormat="1" x14ac:dyDescent="0.25">
      <c r="C358" s="388"/>
      <c r="E358" s="388"/>
      <c r="F358" s="388"/>
      <c r="G358" s="388"/>
      <c r="H358" s="388"/>
      <c r="I358" s="388"/>
      <c r="J358" s="388"/>
      <c r="K358" s="388"/>
      <c r="L358" s="388"/>
    </row>
    <row r="359" spans="3:12" s="100" customFormat="1" x14ac:dyDescent="0.25">
      <c r="C359" s="388"/>
      <c r="E359" s="388"/>
      <c r="F359" s="388"/>
      <c r="G359" s="388"/>
      <c r="H359" s="388"/>
      <c r="I359" s="388"/>
      <c r="J359" s="388"/>
      <c r="K359" s="388"/>
      <c r="L359" s="388"/>
    </row>
    <row r="360" spans="3:12" s="100" customFormat="1" x14ac:dyDescent="0.25">
      <c r="C360" s="388"/>
      <c r="E360" s="388"/>
      <c r="F360" s="388"/>
      <c r="G360" s="388"/>
      <c r="H360" s="388"/>
      <c r="I360" s="388"/>
      <c r="J360" s="388"/>
      <c r="K360" s="388"/>
      <c r="L360" s="388"/>
    </row>
    <row r="361" spans="3:12" s="100" customFormat="1" x14ac:dyDescent="0.25">
      <c r="C361" s="388"/>
      <c r="E361" s="388"/>
      <c r="F361" s="388"/>
      <c r="G361" s="388"/>
      <c r="H361" s="388"/>
      <c r="I361" s="388"/>
      <c r="J361" s="388"/>
      <c r="K361" s="388"/>
      <c r="L361" s="388"/>
    </row>
    <row r="362" spans="3:12" s="100" customFormat="1" x14ac:dyDescent="0.25">
      <c r="C362" s="388"/>
      <c r="E362" s="388"/>
      <c r="F362" s="388"/>
      <c r="G362" s="388"/>
      <c r="H362" s="388"/>
      <c r="I362" s="388"/>
      <c r="J362" s="388"/>
      <c r="K362" s="388"/>
      <c r="L362" s="388"/>
    </row>
    <row r="363" spans="3:12" s="100" customFormat="1" x14ac:dyDescent="0.25">
      <c r="C363" s="388"/>
      <c r="E363" s="388"/>
      <c r="F363" s="388"/>
      <c r="G363" s="388"/>
      <c r="H363" s="388"/>
      <c r="I363" s="388"/>
      <c r="J363" s="388"/>
      <c r="K363" s="388"/>
      <c r="L363" s="388"/>
    </row>
    <row r="364" spans="3:12" s="100" customFormat="1" x14ac:dyDescent="0.25">
      <c r="C364" s="388"/>
      <c r="E364" s="388"/>
      <c r="F364" s="388"/>
      <c r="G364" s="388"/>
      <c r="H364" s="388"/>
      <c r="I364" s="388"/>
      <c r="J364" s="388"/>
      <c r="K364" s="388"/>
      <c r="L364" s="388"/>
    </row>
    <row r="365" spans="3:12" s="100" customFormat="1" x14ac:dyDescent="0.25">
      <c r="C365" s="388"/>
      <c r="E365" s="388"/>
      <c r="F365" s="388"/>
      <c r="G365" s="388"/>
      <c r="H365" s="388"/>
      <c r="I365" s="388"/>
      <c r="J365" s="388"/>
      <c r="K365" s="388"/>
      <c r="L365" s="388"/>
    </row>
    <row r="366" spans="3:12" s="100" customFormat="1" x14ac:dyDescent="0.25">
      <c r="C366" s="388"/>
      <c r="E366" s="388"/>
      <c r="F366" s="388"/>
      <c r="G366" s="388"/>
      <c r="H366" s="388"/>
      <c r="I366" s="388"/>
      <c r="J366" s="388"/>
      <c r="K366" s="388"/>
      <c r="L366" s="388"/>
    </row>
    <row r="367" spans="3:12" s="100" customFormat="1" x14ac:dyDescent="0.25">
      <c r="C367" s="388"/>
      <c r="E367" s="388"/>
      <c r="F367" s="388"/>
      <c r="G367" s="388"/>
      <c r="H367" s="388"/>
      <c r="I367" s="388"/>
      <c r="J367" s="388"/>
      <c r="K367" s="388"/>
      <c r="L367" s="388"/>
    </row>
    <row r="368" spans="3:12" s="100" customFormat="1" x14ac:dyDescent="0.25">
      <c r="C368" s="388"/>
      <c r="E368" s="388"/>
      <c r="F368" s="388"/>
      <c r="G368" s="388"/>
      <c r="H368" s="388"/>
      <c r="I368" s="388"/>
      <c r="J368" s="388"/>
      <c r="K368" s="388"/>
      <c r="L368" s="388"/>
    </row>
    <row r="369" spans="3:12" s="100" customFormat="1" x14ac:dyDescent="0.25">
      <c r="C369" s="388"/>
      <c r="E369" s="388"/>
      <c r="F369" s="388"/>
      <c r="G369" s="388"/>
      <c r="H369" s="388"/>
      <c r="I369" s="388"/>
      <c r="J369" s="388"/>
      <c r="K369" s="388"/>
      <c r="L369" s="388"/>
    </row>
    <row r="370" spans="3:12" s="100" customFormat="1" x14ac:dyDescent="0.25">
      <c r="C370" s="388"/>
      <c r="E370" s="388"/>
      <c r="F370" s="388"/>
      <c r="G370" s="388"/>
      <c r="H370" s="388"/>
      <c r="I370" s="388"/>
      <c r="J370" s="388"/>
      <c r="K370" s="388"/>
      <c r="L370" s="388"/>
    </row>
    <row r="371" spans="3:12" s="100" customFormat="1" x14ac:dyDescent="0.25">
      <c r="C371" s="388"/>
      <c r="E371" s="388"/>
      <c r="F371" s="388"/>
      <c r="G371" s="388"/>
      <c r="H371" s="388"/>
      <c r="I371" s="388"/>
      <c r="J371" s="388"/>
      <c r="K371" s="388"/>
      <c r="L371" s="388"/>
    </row>
    <row r="372" spans="3:12" s="100" customFormat="1" x14ac:dyDescent="0.25">
      <c r="C372" s="388"/>
      <c r="E372" s="388"/>
      <c r="F372" s="388"/>
      <c r="G372" s="388"/>
      <c r="H372" s="388"/>
      <c r="I372" s="388"/>
      <c r="J372" s="388"/>
      <c r="K372" s="388"/>
      <c r="L372" s="388"/>
    </row>
    <row r="373" spans="3:12" s="100" customFormat="1" x14ac:dyDescent="0.25">
      <c r="C373" s="388"/>
      <c r="E373" s="388"/>
      <c r="F373" s="388"/>
      <c r="G373" s="388"/>
      <c r="H373" s="388"/>
      <c r="I373" s="388"/>
      <c r="J373" s="388"/>
      <c r="K373" s="388"/>
      <c r="L373" s="388"/>
    </row>
    <row r="374" spans="3:12" s="100" customFormat="1" x14ac:dyDescent="0.25">
      <c r="C374" s="388"/>
      <c r="E374" s="388"/>
      <c r="F374" s="388"/>
      <c r="G374" s="388"/>
      <c r="H374" s="388"/>
      <c r="I374" s="388"/>
      <c r="J374" s="388"/>
      <c r="K374" s="388"/>
      <c r="L374" s="388"/>
    </row>
    <row r="375" spans="3:12" s="100" customFormat="1" x14ac:dyDescent="0.25">
      <c r="C375" s="388"/>
      <c r="E375" s="388"/>
      <c r="F375" s="388"/>
      <c r="G375" s="388"/>
      <c r="H375" s="388"/>
      <c r="I375" s="388"/>
      <c r="J375" s="388"/>
      <c r="K375" s="388"/>
      <c r="L375" s="388"/>
    </row>
    <row r="376" spans="3:12" s="100" customFormat="1" x14ac:dyDescent="0.25">
      <c r="C376" s="388"/>
      <c r="E376" s="388"/>
      <c r="F376" s="388"/>
      <c r="G376" s="388"/>
      <c r="H376" s="388"/>
      <c r="I376" s="388"/>
      <c r="J376" s="388"/>
      <c r="K376" s="388"/>
      <c r="L376" s="388"/>
    </row>
    <row r="377" spans="3:12" s="100" customFormat="1" x14ac:dyDescent="0.25">
      <c r="C377" s="388"/>
      <c r="E377" s="388"/>
      <c r="F377" s="388"/>
      <c r="G377" s="388"/>
      <c r="H377" s="388"/>
      <c r="I377" s="388"/>
      <c r="J377" s="388"/>
      <c r="K377" s="388"/>
      <c r="L377" s="388"/>
    </row>
    <row r="378" spans="3:12" s="100" customFormat="1" x14ac:dyDescent="0.25">
      <c r="C378" s="388"/>
      <c r="E378" s="388"/>
      <c r="F378" s="388"/>
      <c r="G378" s="388"/>
      <c r="H378" s="388"/>
      <c r="I378" s="388"/>
      <c r="J378" s="388"/>
      <c r="K378" s="388"/>
      <c r="L378" s="388"/>
    </row>
    <row r="379" spans="3:12" s="100" customFormat="1" x14ac:dyDescent="0.25">
      <c r="C379" s="388"/>
      <c r="E379" s="388"/>
      <c r="F379" s="388"/>
      <c r="G379" s="388"/>
      <c r="H379" s="388"/>
      <c r="I379" s="388"/>
      <c r="J379" s="388"/>
      <c r="K379" s="388"/>
      <c r="L379" s="388"/>
    </row>
    <row r="380" spans="3:12" s="100" customFormat="1" x14ac:dyDescent="0.25">
      <c r="C380" s="388"/>
      <c r="E380" s="388"/>
      <c r="F380" s="388"/>
      <c r="G380" s="388"/>
      <c r="H380" s="388"/>
      <c r="I380" s="388"/>
      <c r="J380" s="388"/>
      <c r="K380" s="388"/>
      <c r="L380" s="388"/>
    </row>
    <row r="381" spans="3:12" s="100" customFormat="1" x14ac:dyDescent="0.25">
      <c r="C381" s="388"/>
      <c r="E381" s="388"/>
      <c r="F381" s="388"/>
      <c r="G381" s="388"/>
      <c r="H381" s="388"/>
      <c r="I381" s="388"/>
      <c r="J381" s="388"/>
      <c r="K381" s="388"/>
      <c r="L381" s="388"/>
    </row>
    <row r="382" spans="3:12" s="100" customFormat="1" x14ac:dyDescent="0.25">
      <c r="C382" s="388"/>
      <c r="E382" s="388"/>
      <c r="F382" s="388"/>
      <c r="G382" s="388"/>
      <c r="H382" s="388"/>
      <c r="I382" s="388"/>
      <c r="J382" s="388"/>
      <c r="K382" s="388"/>
      <c r="L382" s="388"/>
    </row>
    <row r="383" spans="3:12" s="100" customFormat="1" x14ac:dyDescent="0.25">
      <c r="C383" s="388"/>
      <c r="E383" s="388"/>
      <c r="F383" s="388"/>
      <c r="G383" s="388"/>
      <c r="H383" s="388"/>
      <c r="I383" s="388"/>
      <c r="J383" s="388"/>
      <c r="K383" s="388"/>
      <c r="L383" s="388"/>
    </row>
    <row r="384" spans="3:12" s="100" customFormat="1" x14ac:dyDescent="0.25">
      <c r="C384" s="388"/>
      <c r="E384" s="388"/>
      <c r="F384" s="388"/>
      <c r="G384" s="388"/>
      <c r="H384" s="388"/>
      <c r="I384" s="388"/>
      <c r="J384" s="388"/>
      <c r="K384" s="388"/>
      <c r="L384" s="388"/>
    </row>
    <row r="385" spans="3:12" s="100" customFormat="1" x14ac:dyDescent="0.25">
      <c r="C385" s="388"/>
      <c r="E385" s="388"/>
      <c r="F385" s="388"/>
      <c r="G385" s="388"/>
      <c r="H385" s="388"/>
      <c r="I385" s="388"/>
      <c r="J385" s="388"/>
      <c r="K385" s="388"/>
      <c r="L385" s="388"/>
    </row>
    <row r="386" spans="3:12" s="100" customFormat="1" x14ac:dyDescent="0.25">
      <c r="C386" s="388"/>
      <c r="E386" s="388"/>
      <c r="F386" s="388"/>
      <c r="G386" s="388"/>
      <c r="H386" s="388"/>
      <c r="I386" s="388"/>
      <c r="J386" s="388"/>
      <c r="K386" s="388"/>
      <c r="L386" s="388"/>
    </row>
    <row r="387" spans="3:12" s="100" customFormat="1" x14ac:dyDescent="0.25">
      <c r="C387" s="388"/>
      <c r="E387" s="388"/>
      <c r="F387" s="388"/>
      <c r="G387" s="388"/>
      <c r="H387" s="388"/>
      <c r="I387" s="388"/>
      <c r="J387" s="388"/>
      <c r="K387" s="388"/>
      <c r="L387" s="388"/>
    </row>
    <row r="388" spans="3:12" s="100" customFormat="1" x14ac:dyDescent="0.25">
      <c r="C388" s="388"/>
      <c r="E388" s="388"/>
      <c r="F388" s="388"/>
      <c r="G388" s="388"/>
      <c r="H388" s="388"/>
      <c r="I388" s="388"/>
      <c r="J388" s="388"/>
      <c r="K388" s="388"/>
      <c r="L388" s="388"/>
    </row>
    <row r="389" spans="3:12" s="100" customFormat="1" x14ac:dyDescent="0.25">
      <c r="C389" s="388"/>
      <c r="E389" s="388"/>
      <c r="F389" s="388"/>
      <c r="G389" s="388"/>
      <c r="H389" s="388"/>
      <c r="I389" s="388"/>
      <c r="J389" s="388"/>
      <c r="K389" s="388"/>
      <c r="L389" s="388"/>
    </row>
    <row r="390" spans="3:12" s="100" customFormat="1" x14ac:dyDescent="0.25">
      <c r="C390" s="388"/>
      <c r="E390" s="388"/>
      <c r="F390" s="388"/>
      <c r="G390" s="388"/>
      <c r="H390" s="388"/>
      <c r="I390" s="388"/>
      <c r="J390" s="388"/>
      <c r="K390" s="388"/>
      <c r="L390" s="388"/>
    </row>
    <row r="391" spans="3:12" s="100" customFormat="1" x14ac:dyDescent="0.25">
      <c r="C391" s="388"/>
      <c r="E391" s="388"/>
      <c r="F391" s="388"/>
      <c r="G391" s="388"/>
      <c r="H391" s="388"/>
      <c r="I391" s="388"/>
      <c r="J391" s="388"/>
      <c r="K391" s="388"/>
      <c r="L391" s="388"/>
    </row>
    <row r="392" spans="3:12" s="100" customFormat="1" x14ac:dyDescent="0.25">
      <c r="C392" s="388"/>
      <c r="E392" s="388"/>
      <c r="F392" s="388"/>
      <c r="G392" s="388"/>
      <c r="H392" s="388"/>
      <c r="I392" s="388"/>
      <c r="J392" s="388"/>
      <c r="K392" s="388"/>
      <c r="L392" s="388"/>
    </row>
    <row r="393" spans="3:12" s="100" customFormat="1" x14ac:dyDescent="0.25">
      <c r="C393" s="388"/>
      <c r="E393" s="388"/>
      <c r="F393" s="388"/>
      <c r="G393" s="388"/>
      <c r="H393" s="388"/>
      <c r="I393" s="388"/>
      <c r="J393" s="388"/>
      <c r="K393" s="388"/>
      <c r="L393" s="388"/>
    </row>
    <row r="394" spans="3:12" s="100" customFormat="1" x14ac:dyDescent="0.25">
      <c r="C394" s="388"/>
      <c r="E394" s="388"/>
      <c r="F394" s="388"/>
      <c r="G394" s="388"/>
      <c r="H394" s="388"/>
      <c r="I394" s="388"/>
      <c r="J394" s="388"/>
      <c r="K394" s="388"/>
      <c r="L394" s="388"/>
    </row>
    <row r="395" spans="3:12" s="100" customFormat="1" x14ac:dyDescent="0.25">
      <c r="C395" s="388"/>
      <c r="E395" s="388"/>
      <c r="F395" s="388"/>
      <c r="G395" s="388"/>
      <c r="H395" s="388"/>
      <c r="I395" s="388"/>
      <c r="J395" s="388"/>
      <c r="K395" s="388"/>
      <c r="L395" s="388"/>
    </row>
    <row r="396" spans="3:12" s="100" customFormat="1" x14ac:dyDescent="0.25">
      <c r="C396" s="388"/>
      <c r="E396" s="388"/>
      <c r="F396" s="388"/>
      <c r="G396" s="388"/>
      <c r="H396" s="388"/>
      <c r="I396" s="388"/>
      <c r="J396" s="388"/>
      <c r="K396" s="388"/>
      <c r="L396" s="388"/>
    </row>
    <row r="397" spans="3:12" s="100" customFormat="1" x14ac:dyDescent="0.25">
      <c r="C397" s="388"/>
      <c r="E397" s="388"/>
      <c r="F397" s="388"/>
      <c r="G397" s="388"/>
      <c r="H397" s="388"/>
      <c r="I397" s="388"/>
      <c r="J397" s="388"/>
      <c r="K397" s="388"/>
      <c r="L397" s="388"/>
    </row>
    <row r="398" spans="3:12" s="100" customFormat="1" x14ac:dyDescent="0.25">
      <c r="C398" s="388"/>
      <c r="E398" s="388"/>
      <c r="F398" s="388"/>
      <c r="G398" s="388"/>
      <c r="H398" s="388"/>
      <c r="I398" s="388"/>
      <c r="J398" s="388"/>
      <c r="K398" s="388"/>
      <c r="L398" s="388"/>
    </row>
    <row r="399" spans="3:12" s="100" customFormat="1" x14ac:dyDescent="0.25">
      <c r="C399" s="388"/>
      <c r="E399" s="388"/>
      <c r="F399" s="388"/>
      <c r="G399" s="388"/>
      <c r="H399" s="388"/>
      <c r="I399" s="388"/>
      <c r="J399" s="388"/>
      <c r="K399" s="388"/>
      <c r="L399" s="388"/>
    </row>
    <row r="400" spans="3:12" s="100" customFormat="1" x14ac:dyDescent="0.25">
      <c r="C400" s="388"/>
      <c r="E400" s="388"/>
      <c r="F400" s="388"/>
      <c r="G400" s="388"/>
      <c r="H400" s="388"/>
      <c r="I400" s="388"/>
      <c r="J400" s="388"/>
      <c r="K400" s="388"/>
      <c r="L400" s="388"/>
    </row>
    <row r="401" spans="3:12" s="100" customFormat="1" x14ac:dyDescent="0.25">
      <c r="C401" s="388"/>
      <c r="E401" s="388"/>
      <c r="F401" s="388"/>
      <c r="G401" s="388"/>
      <c r="H401" s="388"/>
      <c r="I401" s="388"/>
      <c r="J401" s="388"/>
      <c r="K401" s="388"/>
      <c r="L401" s="388"/>
    </row>
    <row r="402" spans="3:12" s="100" customFormat="1" x14ac:dyDescent="0.25">
      <c r="C402" s="388"/>
      <c r="E402" s="388"/>
      <c r="F402" s="388"/>
      <c r="G402" s="388"/>
      <c r="H402" s="388"/>
      <c r="I402" s="388"/>
      <c r="J402" s="388"/>
      <c r="K402" s="388"/>
      <c r="L402" s="388"/>
    </row>
    <row r="403" spans="3:12" s="100" customFormat="1" x14ac:dyDescent="0.25">
      <c r="C403" s="388"/>
      <c r="E403" s="388"/>
      <c r="F403" s="388"/>
      <c r="G403" s="388"/>
      <c r="H403" s="388"/>
      <c r="I403" s="388"/>
      <c r="J403" s="388"/>
      <c r="K403" s="388"/>
      <c r="L403" s="388"/>
    </row>
    <row r="404" spans="3:12" s="100" customFormat="1" x14ac:dyDescent="0.25">
      <c r="C404" s="388"/>
      <c r="E404" s="388"/>
      <c r="F404" s="388"/>
      <c r="G404" s="388"/>
      <c r="H404" s="388"/>
      <c r="I404" s="388"/>
      <c r="J404" s="388"/>
      <c r="K404" s="388"/>
      <c r="L404" s="388"/>
    </row>
    <row r="405" spans="3:12" s="100" customFormat="1" x14ac:dyDescent="0.25">
      <c r="C405" s="388"/>
      <c r="E405" s="388"/>
      <c r="F405" s="388"/>
      <c r="G405" s="388"/>
      <c r="H405" s="388"/>
      <c r="I405" s="388"/>
      <c r="J405" s="388"/>
      <c r="K405" s="388"/>
      <c r="L405" s="388"/>
    </row>
    <row r="406" spans="3:12" s="100" customFormat="1" x14ac:dyDescent="0.25">
      <c r="C406" s="388"/>
      <c r="E406" s="388"/>
      <c r="F406" s="388"/>
      <c r="G406" s="388"/>
      <c r="H406" s="388"/>
      <c r="I406" s="388"/>
      <c r="J406" s="388"/>
      <c r="K406" s="388"/>
      <c r="L406" s="388"/>
    </row>
    <row r="407" spans="3:12" s="100" customFormat="1" x14ac:dyDescent="0.25">
      <c r="C407" s="388"/>
      <c r="E407" s="388"/>
      <c r="F407" s="388"/>
      <c r="G407" s="388"/>
      <c r="H407" s="388"/>
      <c r="I407" s="388"/>
      <c r="J407" s="388"/>
      <c r="K407" s="388"/>
      <c r="L407" s="388"/>
    </row>
    <row r="408" spans="3:12" s="100" customFormat="1" x14ac:dyDescent="0.25">
      <c r="C408" s="388"/>
      <c r="E408" s="388"/>
      <c r="F408" s="388"/>
      <c r="G408" s="388"/>
      <c r="H408" s="388"/>
      <c r="I408" s="388"/>
      <c r="J408" s="388"/>
      <c r="K408" s="388"/>
      <c r="L408" s="388"/>
    </row>
    <row r="409" spans="3:12" s="100" customFormat="1" x14ac:dyDescent="0.25">
      <c r="C409" s="388"/>
      <c r="E409" s="388"/>
      <c r="F409" s="388"/>
      <c r="G409" s="388"/>
      <c r="H409" s="388"/>
      <c r="I409" s="388"/>
      <c r="J409" s="388"/>
      <c r="K409" s="388"/>
      <c r="L409" s="388"/>
    </row>
    <row r="410" spans="3:12" s="100" customFormat="1" x14ac:dyDescent="0.25">
      <c r="C410" s="388"/>
      <c r="E410" s="388"/>
      <c r="F410" s="388"/>
      <c r="G410" s="388"/>
      <c r="H410" s="388"/>
      <c r="I410" s="388"/>
      <c r="J410" s="388"/>
      <c r="K410" s="388"/>
      <c r="L410" s="388"/>
    </row>
    <row r="411" spans="3:12" s="100" customFormat="1" x14ac:dyDescent="0.25">
      <c r="C411" s="388"/>
      <c r="E411" s="388"/>
      <c r="F411" s="388"/>
      <c r="G411" s="388"/>
      <c r="H411" s="388"/>
      <c r="I411" s="388"/>
      <c r="J411" s="388"/>
      <c r="K411" s="388"/>
      <c r="L411" s="388"/>
    </row>
    <row r="412" spans="3:12" s="100" customFormat="1" x14ac:dyDescent="0.25">
      <c r="C412" s="388"/>
      <c r="E412" s="388"/>
      <c r="F412" s="388"/>
      <c r="G412" s="388"/>
      <c r="H412" s="388"/>
      <c r="I412" s="388"/>
      <c r="J412" s="388"/>
      <c r="K412" s="388"/>
      <c r="L412" s="388"/>
    </row>
    <row r="413" spans="3:12" s="100" customFormat="1" x14ac:dyDescent="0.25">
      <c r="C413" s="388"/>
      <c r="E413" s="388"/>
      <c r="F413" s="388"/>
      <c r="G413" s="388"/>
      <c r="H413" s="388"/>
      <c r="I413" s="388"/>
      <c r="J413" s="388"/>
      <c r="K413" s="388"/>
      <c r="L413" s="388"/>
    </row>
    <row r="414" spans="3:12" s="100" customFormat="1" x14ac:dyDescent="0.25">
      <c r="C414" s="388"/>
      <c r="E414" s="388"/>
      <c r="F414" s="388"/>
      <c r="G414" s="388"/>
      <c r="H414" s="388"/>
      <c r="I414" s="388"/>
      <c r="J414" s="388"/>
      <c r="K414" s="388"/>
      <c r="L414" s="388"/>
    </row>
    <row r="415" spans="3:12" s="100" customFormat="1" x14ac:dyDescent="0.25">
      <c r="C415" s="388"/>
      <c r="E415" s="388"/>
      <c r="F415" s="388"/>
      <c r="G415" s="388"/>
      <c r="H415" s="388"/>
      <c r="I415" s="388"/>
      <c r="J415" s="388"/>
      <c r="K415" s="388"/>
      <c r="L415" s="388"/>
    </row>
    <row r="416" spans="3:12" s="100" customFormat="1" x14ac:dyDescent="0.25">
      <c r="C416" s="388"/>
      <c r="E416" s="388"/>
      <c r="F416" s="388"/>
      <c r="G416" s="388"/>
      <c r="H416" s="388"/>
      <c r="I416" s="388"/>
      <c r="J416" s="388"/>
      <c r="K416" s="388"/>
      <c r="L416" s="388"/>
    </row>
    <row r="417" spans="3:12" s="100" customFormat="1" x14ac:dyDescent="0.25">
      <c r="C417" s="388"/>
      <c r="E417" s="388"/>
      <c r="F417" s="388"/>
      <c r="G417" s="388"/>
      <c r="H417" s="388"/>
      <c r="I417" s="388"/>
      <c r="J417" s="388"/>
      <c r="K417" s="388"/>
      <c r="L417" s="388"/>
    </row>
    <row r="418" spans="3:12" s="100" customFormat="1" x14ac:dyDescent="0.25">
      <c r="C418" s="388"/>
      <c r="E418" s="388"/>
      <c r="F418" s="388"/>
      <c r="G418" s="388"/>
      <c r="H418" s="388"/>
      <c r="I418" s="388"/>
      <c r="J418" s="388"/>
      <c r="K418" s="388"/>
      <c r="L418" s="388"/>
    </row>
    <row r="419" spans="3:12" s="100" customFormat="1" x14ac:dyDescent="0.25">
      <c r="C419" s="388"/>
      <c r="E419" s="388"/>
      <c r="F419" s="388"/>
      <c r="G419" s="388"/>
      <c r="H419" s="388"/>
      <c r="I419" s="388"/>
      <c r="J419" s="388"/>
      <c r="K419" s="388"/>
      <c r="L419" s="388"/>
    </row>
    <row r="420" spans="3:12" s="100" customFormat="1" x14ac:dyDescent="0.25">
      <c r="C420" s="388"/>
      <c r="E420" s="388"/>
      <c r="F420" s="388"/>
      <c r="G420" s="388"/>
      <c r="H420" s="388"/>
      <c r="I420" s="388"/>
      <c r="J420" s="388"/>
      <c r="K420" s="388"/>
      <c r="L420" s="388"/>
    </row>
    <row r="421" spans="3:12" s="100" customFormat="1" x14ac:dyDescent="0.25">
      <c r="C421" s="388"/>
      <c r="E421" s="388"/>
      <c r="F421" s="388"/>
      <c r="G421" s="388"/>
      <c r="H421" s="388"/>
      <c r="I421" s="388"/>
      <c r="J421" s="388"/>
      <c r="K421" s="388"/>
      <c r="L421" s="388"/>
    </row>
    <row r="422" spans="3:12" s="100" customFormat="1" x14ac:dyDescent="0.25">
      <c r="C422" s="388"/>
      <c r="E422" s="388"/>
      <c r="F422" s="388"/>
      <c r="G422" s="388"/>
      <c r="H422" s="388"/>
      <c r="I422" s="388"/>
      <c r="J422" s="388"/>
      <c r="K422" s="388"/>
      <c r="L422" s="388"/>
    </row>
    <row r="423" spans="3:12" s="100" customFormat="1" x14ac:dyDescent="0.25">
      <c r="C423" s="388"/>
      <c r="E423" s="388"/>
      <c r="F423" s="388"/>
      <c r="G423" s="388"/>
      <c r="H423" s="388"/>
      <c r="I423" s="388"/>
      <c r="J423" s="388"/>
      <c r="K423" s="388"/>
      <c r="L423" s="388"/>
    </row>
    <row r="424" spans="3:12" s="100" customFormat="1" x14ac:dyDescent="0.25">
      <c r="C424" s="388"/>
      <c r="E424" s="388"/>
      <c r="F424" s="388"/>
      <c r="G424" s="388"/>
      <c r="H424" s="388"/>
      <c r="I424" s="388"/>
      <c r="J424" s="388"/>
      <c r="K424" s="388"/>
      <c r="L424" s="388"/>
    </row>
    <row r="425" spans="3:12" s="100" customFormat="1" x14ac:dyDescent="0.25">
      <c r="C425" s="388"/>
      <c r="E425" s="388"/>
      <c r="F425" s="388"/>
      <c r="G425" s="388"/>
      <c r="H425" s="388"/>
      <c r="I425" s="388"/>
      <c r="J425" s="388"/>
      <c r="K425" s="388"/>
      <c r="L425" s="388"/>
    </row>
    <row r="426" spans="3:12" s="100" customFormat="1" x14ac:dyDescent="0.25">
      <c r="C426" s="388"/>
      <c r="E426" s="388"/>
      <c r="F426" s="388"/>
      <c r="G426" s="388"/>
      <c r="H426" s="388"/>
      <c r="I426" s="388"/>
      <c r="J426" s="388"/>
      <c r="K426" s="388"/>
      <c r="L426" s="388"/>
    </row>
    <row r="427" spans="3:12" s="100" customFormat="1" x14ac:dyDescent="0.25">
      <c r="C427" s="388"/>
      <c r="E427" s="388"/>
      <c r="F427" s="388"/>
      <c r="G427" s="388"/>
      <c r="H427" s="388"/>
      <c r="I427" s="388"/>
      <c r="J427" s="388"/>
      <c r="K427" s="388"/>
      <c r="L427" s="388"/>
    </row>
    <row r="428" spans="3:12" s="100" customFormat="1" x14ac:dyDescent="0.25">
      <c r="C428" s="388"/>
      <c r="E428" s="388"/>
      <c r="F428" s="388"/>
      <c r="G428" s="388"/>
      <c r="H428" s="388"/>
      <c r="I428" s="388"/>
      <c r="J428" s="388"/>
      <c r="K428" s="388"/>
      <c r="L428" s="388"/>
    </row>
    <row r="429" spans="3:12" s="100" customFormat="1" x14ac:dyDescent="0.25">
      <c r="C429" s="388"/>
      <c r="E429" s="388"/>
      <c r="F429" s="388"/>
      <c r="G429" s="388"/>
      <c r="H429" s="388"/>
      <c r="I429" s="388"/>
      <c r="J429" s="388"/>
      <c r="K429" s="388"/>
      <c r="L429" s="388"/>
    </row>
    <row r="430" spans="3:12" s="100" customFormat="1" x14ac:dyDescent="0.25">
      <c r="C430" s="388"/>
      <c r="E430" s="388"/>
      <c r="F430" s="388"/>
      <c r="G430" s="388"/>
      <c r="H430" s="388"/>
      <c r="I430" s="388"/>
      <c r="J430" s="388"/>
      <c r="K430" s="388"/>
      <c r="L430" s="388"/>
    </row>
    <row r="431" spans="3:12" s="100" customFormat="1" x14ac:dyDescent="0.25">
      <c r="C431" s="388"/>
      <c r="E431" s="388"/>
      <c r="F431" s="388"/>
      <c r="G431" s="388"/>
      <c r="H431" s="388"/>
      <c r="I431" s="388"/>
      <c r="J431" s="388"/>
      <c r="K431" s="388"/>
      <c r="L431" s="388"/>
    </row>
    <row r="432" spans="3:12" s="100" customFormat="1" x14ac:dyDescent="0.25">
      <c r="C432" s="388"/>
      <c r="E432" s="388"/>
      <c r="F432" s="388"/>
      <c r="G432" s="388"/>
      <c r="H432" s="388"/>
      <c r="I432" s="388"/>
      <c r="J432" s="388"/>
      <c r="K432" s="388"/>
      <c r="L432" s="388"/>
    </row>
    <row r="433" spans="3:12" s="100" customFormat="1" x14ac:dyDescent="0.25">
      <c r="C433" s="388"/>
      <c r="E433" s="388"/>
      <c r="F433" s="388"/>
      <c r="G433" s="388"/>
      <c r="H433" s="388"/>
      <c r="I433" s="388"/>
      <c r="J433" s="388"/>
      <c r="K433" s="388"/>
      <c r="L433" s="388"/>
    </row>
    <row r="434" spans="3:12" s="100" customFormat="1" x14ac:dyDescent="0.25">
      <c r="C434" s="388"/>
      <c r="E434" s="388"/>
      <c r="F434" s="388"/>
      <c r="G434" s="388"/>
      <c r="H434" s="388"/>
      <c r="I434" s="388"/>
      <c r="J434" s="388"/>
      <c r="K434" s="388"/>
      <c r="L434" s="388"/>
    </row>
    <row r="435" spans="3:12" s="100" customFormat="1" x14ac:dyDescent="0.25">
      <c r="C435" s="388"/>
      <c r="E435" s="388"/>
      <c r="F435" s="388"/>
      <c r="G435" s="388"/>
      <c r="H435" s="388"/>
      <c r="I435" s="388"/>
      <c r="J435" s="388"/>
      <c r="K435" s="388"/>
      <c r="L435" s="388"/>
    </row>
    <row r="436" spans="3:12" s="100" customFormat="1" x14ac:dyDescent="0.25">
      <c r="C436" s="388"/>
      <c r="E436" s="388"/>
      <c r="F436" s="388"/>
      <c r="G436" s="388"/>
      <c r="H436" s="388"/>
      <c r="I436" s="388"/>
      <c r="J436" s="388"/>
      <c r="K436" s="388"/>
      <c r="L436" s="388"/>
    </row>
    <row r="437" spans="3:12" s="100" customFormat="1" x14ac:dyDescent="0.25">
      <c r="C437" s="388"/>
      <c r="E437" s="388"/>
      <c r="F437" s="388"/>
      <c r="G437" s="388"/>
      <c r="H437" s="388"/>
      <c r="I437" s="388"/>
      <c r="J437" s="388"/>
      <c r="K437" s="388"/>
      <c r="L437" s="388"/>
    </row>
    <row r="438" spans="3:12" s="100" customFormat="1" x14ac:dyDescent="0.25">
      <c r="C438" s="388"/>
      <c r="E438" s="388"/>
      <c r="F438" s="388"/>
      <c r="G438" s="388"/>
      <c r="H438" s="388"/>
      <c r="I438" s="388"/>
      <c r="J438" s="388"/>
      <c r="K438" s="388"/>
      <c r="L438" s="388"/>
    </row>
    <row r="439" spans="3:12" s="100" customFormat="1" x14ac:dyDescent="0.25">
      <c r="C439" s="388"/>
      <c r="E439" s="388"/>
      <c r="F439" s="388"/>
      <c r="G439" s="388"/>
      <c r="H439" s="388"/>
      <c r="I439" s="388"/>
      <c r="J439" s="388"/>
      <c r="K439" s="388"/>
      <c r="L439" s="388"/>
    </row>
    <row r="440" spans="3:12" s="100" customFormat="1" x14ac:dyDescent="0.25">
      <c r="C440" s="388"/>
      <c r="E440" s="388"/>
      <c r="F440" s="388"/>
      <c r="G440" s="388"/>
      <c r="H440" s="388"/>
      <c r="I440" s="388"/>
      <c r="J440" s="388"/>
      <c r="K440" s="388"/>
      <c r="L440" s="388"/>
    </row>
    <row r="441" spans="3:12" s="100" customFormat="1" x14ac:dyDescent="0.25">
      <c r="C441" s="388"/>
      <c r="E441" s="388"/>
      <c r="F441" s="388"/>
      <c r="G441" s="388"/>
      <c r="H441" s="388"/>
      <c r="I441" s="388"/>
      <c r="J441" s="388"/>
      <c r="K441" s="388"/>
      <c r="L441" s="388"/>
    </row>
    <row r="442" spans="3:12" s="100" customFormat="1" x14ac:dyDescent="0.25">
      <c r="C442" s="388"/>
      <c r="E442" s="388"/>
      <c r="F442" s="388"/>
      <c r="G442" s="388"/>
      <c r="H442" s="388"/>
      <c r="I442" s="388"/>
      <c r="J442" s="388"/>
      <c r="K442" s="388"/>
      <c r="L442" s="388"/>
    </row>
    <row r="443" spans="3:12" s="100" customFormat="1" x14ac:dyDescent="0.25">
      <c r="C443" s="388"/>
      <c r="E443" s="388"/>
      <c r="F443" s="388"/>
      <c r="G443" s="388"/>
      <c r="H443" s="388"/>
      <c r="I443" s="388"/>
      <c r="J443" s="388"/>
      <c r="K443" s="388"/>
      <c r="L443" s="388"/>
    </row>
    <row r="444" spans="3:12" s="100" customFormat="1" x14ac:dyDescent="0.25">
      <c r="C444" s="388"/>
      <c r="E444" s="388"/>
      <c r="F444" s="388"/>
      <c r="G444" s="388"/>
      <c r="H444" s="388"/>
      <c r="I444" s="388"/>
      <c r="J444" s="388"/>
      <c r="K444" s="388"/>
      <c r="L444" s="388"/>
    </row>
    <row r="445" spans="3:12" s="100" customFormat="1" x14ac:dyDescent="0.25">
      <c r="C445" s="388"/>
      <c r="E445" s="388"/>
      <c r="F445" s="388"/>
      <c r="G445" s="388"/>
      <c r="H445" s="388"/>
      <c r="I445" s="388"/>
      <c r="J445" s="388"/>
      <c r="K445" s="388"/>
      <c r="L445" s="388"/>
    </row>
    <row r="446" spans="3:12" s="100" customFormat="1" x14ac:dyDescent="0.25">
      <c r="C446" s="388"/>
      <c r="E446" s="388"/>
      <c r="F446" s="388"/>
      <c r="G446" s="388"/>
      <c r="H446" s="388"/>
      <c r="I446" s="388"/>
      <c r="J446" s="388"/>
      <c r="K446" s="388"/>
      <c r="L446" s="388"/>
    </row>
    <row r="447" spans="3:12" s="100" customFormat="1" x14ac:dyDescent="0.25">
      <c r="C447" s="388"/>
      <c r="E447" s="388"/>
      <c r="F447" s="388"/>
      <c r="G447" s="388"/>
      <c r="H447" s="388"/>
      <c r="I447" s="388"/>
      <c r="J447" s="388"/>
      <c r="K447" s="388"/>
      <c r="L447" s="388"/>
    </row>
    <row r="448" spans="3:12" s="100" customFormat="1" x14ac:dyDescent="0.25">
      <c r="C448" s="388"/>
      <c r="E448" s="388"/>
      <c r="F448" s="388"/>
      <c r="G448" s="388"/>
      <c r="H448" s="388"/>
      <c r="I448" s="388"/>
      <c r="J448" s="388"/>
      <c r="K448" s="388"/>
      <c r="L448" s="388"/>
    </row>
    <row r="449" spans="3:12" s="100" customFormat="1" x14ac:dyDescent="0.25">
      <c r="C449" s="388"/>
      <c r="E449" s="388"/>
      <c r="F449" s="388"/>
      <c r="G449" s="388"/>
      <c r="H449" s="388"/>
      <c r="I449" s="388"/>
      <c r="J449" s="388"/>
      <c r="K449" s="388"/>
      <c r="L449" s="388"/>
    </row>
    <row r="450" spans="3:12" s="100" customFormat="1" x14ac:dyDescent="0.25">
      <c r="C450" s="388"/>
      <c r="E450" s="388"/>
      <c r="F450" s="388"/>
      <c r="G450" s="388"/>
      <c r="H450" s="388"/>
      <c r="I450" s="388"/>
      <c r="J450" s="388"/>
      <c r="K450" s="388"/>
      <c r="L450" s="388"/>
    </row>
    <row r="451" spans="3:12" s="100" customFormat="1" x14ac:dyDescent="0.25">
      <c r="C451" s="388"/>
      <c r="E451" s="388"/>
      <c r="F451" s="388"/>
      <c r="G451" s="388"/>
      <c r="H451" s="388"/>
      <c r="I451" s="388"/>
      <c r="J451" s="388"/>
      <c r="K451" s="388"/>
      <c r="L451" s="388"/>
    </row>
    <row r="452" spans="3:12" s="100" customFormat="1" x14ac:dyDescent="0.25">
      <c r="C452" s="388"/>
      <c r="E452" s="388"/>
      <c r="F452" s="388"/>
      <c r="G452" s="388"/>
      <c r="H452" s="388"/>
      <c r="I452" s="388"/>
      <c r="J452" s="388"/>
      <c r="K452" s="388"/>
      <c r="L452" s="388"/>
    </row>
    <row r="453" spans="3:12" s="100" customFormat="1" x14ac:dyDescent="0.25">
      <c r="C453" s="388"/>
      <c r="E453" s="388"/>
      <c r="F453" s="388"/>
      <c r="G453" s="388"/>
      <c r="H453" s="388"/>
      <c r="I453" s="388"/>
      <c r="J453" s="388"/>
      <c r="K453" s="388"/>
      <c r="L453" s="388"/>
    </row>
    <row r="454" spans="3:12" s="100" customFormat="1" x14ac:dyDescent="0.25">
      <c r="C454" s="388"/>
      <c r="E454" s="388"/>
      <c r="F454" s="388"/>
      <c r="G454" s="388"/>
      <c r="H454" s="388"/>
      <c r="I454" s="388"/>
      <c r="J454" s="388"/>
      <c r="K454" s="388"/>
      <c r="L454" s="388"/>
    </row>
    <row r="455" spans="3:12" s="100" customFormat="1" x14ac:dyDescent="0.25">
      <c r="C455" s="388"/>
      <c r="E455" s="388"/>
      <c r="F455" s="388"/>
      <c r="G455" s="388"/>
      <c r="H455" s="388"/>
      <c r="I455" s="388"/>
      <c r="J455" s="388"/>
      <c r="K455" s="388"/>
      <c r="L455" s="388"/>
    </row>
    <row r="456" spans="3:12" s="100" customFormat="1" x14ac:dyDescent="0.25">
      <c r="C456" s="388"/>
      <c r="E456" s="388"/>
      <c r="F456" s="388"/>
      <c r="G456" s="388"/>
      <c r="H456" s="388"/>
      <c r="I456" s="388"/>
      <c r="J456" s="388"/>
      <c r="K456" s="388"/>
      <c r="L456" s="388"/>
    </row>
    <row r="457" spans="3:12" s="100" customFormat="1" x14ac:dyDescent="0.25">
      <c r="C457" s="388"/>
      <c r="E457" s="388"/>
      <c r="F457" s="388"/>
      <c r="G457" s="388"/>
      <c r="H457" s="388"/>
      <c r="I457" s="388"/>
      <c r="J457" s="388"/>
      <c r="K457" s="388"/>
      <c r="L457" s="388"/>
    </row>
    <row r="458" spans="3:12" s="100" customFormat="1" x14ac:dyDescent="0.25">
      <c r="C458" s="388"/>
      <c r="E458" s="388"/>
      <c r="F458" s="388"/>
      <c r="G458" s="388"/>
      <c r="H458" s="388"/>
      <c r="I458" s="388"/>
      <c r="J458" s="388"/>
      <c r="K458" s="388"/>
      <c r="L458" s="388"/>
    </row>
    <row r="459" spans="3:12" s="100" customFormat="1" x14ac:dyDescent="0.25">
      <c r="C459" s="388"/>
      <c r="E459" s="388"/>
      <c r="F459" s="388"/>
      <c r="G459" s="388"/>
      <c r="H459" s="388"/>
      <c r="I459" s="388"/>
      <c r="J459" s="388"/>
      <c r="K459" s="388"/>
      <c r="L459" s="388"/>
    </row>
    <row r="460" spans="3:12" s="100" customFormat="1" x14ac:dyDescent="0.25">
      <c r="C460" s="388"/>
      <c r="E460" s="388"/>
      <c r="F460" s="388"/>
      <c r="G460" s="388"/>
      <c r="H460" s="388"/>
      <c r="I460" s="388"/>
      <c r="J460" s="388"/>
      <c r="K460" s="388"/>
      <c r="L460" s="388"/>
    </row>
    <row r="461" spans="3:12" s="100" customFormat="1" x14ac:dyDescent="0.25">
      <c r="C461" s="388"/>
      <c r="E461" s="388"/>
      <c r="F461" s="388"/>
      <c r="G461" s="388"/>
      <c r="H461" s="388"/>
      <c r="I461" s="388"/>
      <c r="J461" s="388"/>
      <c r="K461" s="388"/>
      <c r="L461" s="388"/>
    </row>
    <row r="462" spans="3:12" s="100" customFormat="1" x14ac:dyDescent="0.25">
      <c r="C462" s="388"/>
      <c r="E462" s="388"/>
      <c r="F462" s="388"/>
      <c r="G462" s="388"/>
      <c r="H462" s="388"/>
      <c r="I462" s="388"/>
      <c r="J462" s="388"/>
      <c r="K462" s="388"/>
      <c r="L462" s="388"/>
    </row>
    <row r="463" spans="3:12" s="100" customFormat="1" x14ac:dyDescent="0.25">
      <c r="C463" s="388"/>
      <c r="E463" s="388"/>
      <c r="F463" s="388"/>
      <c r="G463" s="388"/>
      <c r="H463" s="388"/>
      <c r="I463" s="388"/>
      <c r="J463" s="388"/>
      <c r="K463" s="388"/>
      <c r="L463" s="388"/>
    </row>
    <row r="464" spans="3:12" s="100" customFormat="1" x14ac:dyDescent="0.25">
      <c r="C464" s="388"/>
      <c r="E464" s="388"/>
      <c r="F464" s="388"/>
      <c r="G464" s="388"/>
      <c r="H464" s="388"/>
      <c r="I464" s="388"/>
      <c r="J464" s="388"/>
      <c r="K464" s="388"/>
      <c r="L464" s="388"/>
    </row>
    <row r="465" spans="3:12" s="100" customFormat="1" x14ac:dyDescent="0.25">
      <c r="C465" s="388"/>
      <c r="E465" s="388"/>
      <c r="F465" s="388"/>
      <c r="G465" s="388"/>
      <c r="H465" s="388"/>
      <c r="I465" s="388"/>
      <c r="J465" s="388"/>
      <c r="K465" s="388"/>
      <c r="L465" s="388"/>
    </row>
    <row r="466" spans="3:12" s="100" customFormat="1" x14ac:dyDescent="0.25">
      <c r="C466" s="388"/>
      <c r="E466" s="388"/>
      <c r="F466" s="388"/>
      <c r="G466" s="388"/>
      <c r="H466" s="388"/>
      <c r="I466" s="388"/>
      <c r="J466" s="388"/>
      <c r="K466" s="388"/>
      <c r="L466" s="388"/>
    </row>
    <row r="467" spans="3:12" s="100" customFormat="1" x14ac:dyDescent="0.25">
      <c r="C467" s="388"/>
      <c r="E467" s="388"/>
      <c r="F467" s="388"/>
      <c r="G467" s="388"/>
      <c r="H467" s="388"/>
      <c r="I467" s="388"/>
      <c r="J467" s="388"/>
      <c r="K467" s="388"/>
      <c r="L467" s="388"/>
    </row>
    <row r="468" spans="3:12" s="100" customFormat="1" x14ac:dyDescent="0.25">
      <c r="C468" s="388"/>
      <c r="E468" s="388"/>
      <c r="F468" s="388"/>
      <c r="G468" s="388"/>
      <c r="H468" s="388"/>
      <c r="I468" s="388"/>
      <c r="J468" s="388"/>
      <c r="K468" s="388"/>
      <c r="L468" s="388"/>
    </row>
    <row r="469" spans="3:12" s="100" customFormat="1" x14ac:dyDescent="0.25">
      <c r="C469" s="388"/>
      <c r="E469" s="388"/>
      <c r="F469" s="388"/>
      <c r="G469" s="388"/>
      <c r="H469" s="388"/>
      <c r="I469" s="388"/>
      <c r="J469" s="388"/>
      <c r="K469" s="388"/>
      <c r="L469" s="388"/>
    </row>
    <row r="470" spans="3:12" s="100" customFormat="1" x14ac:dyDescent="0.25">
      <c r="C470" s="388"/>
      <c r="E470" s="388"/>
      <c r="F470" s="388"/>
      <c r="G470" s="388"/>
      <c r="H470" s="388"/>
      <c r="I470" s="388"/>
      <c r="J470" s="388"/>
      <c r="K470" s="388"/>
      <c r="L470" s="388"/>
    </row>
    <row r="471" spans="3:12" s="100" customFormat="1" x14ac:dyDescent="0.25">
      <c r="C471" s="388"/>
      <c r="E471" s="388"/>
      <c r="F471" s="388"/>
      <c r="G471" s="388"/>
      <c r="H471" s="388"/>
      <c r="I471" s="388"/>
      <c r="J471" s="388"/>
      <c r="K471" s="388"/>
      <c r="L471" s="388"/>
    </row>
    <row r="472" spans="3:12" s="100" customFormat="1" x14ac:dyDescent="0.25">
      <c r="C472" s="388"/>
      <c r="E472" s="388"/>
      <c r="F472" s="388"/>
      <c r="G472" s="388"/>
      <c r="H472" s="388"/>
      <c r="I472" s="388"/>
      <c r="J472" s="388"/>
      <c r="K472" s="388"/>
      <c r="L472" s="388"/>
    </row>
    <row r="473" spans="3:12" s="100" customFormat="1" x14ac:dyDescent="0.25">
      <c r="C473" s="388"/>
      <c r="E473" s="388"/>
      <c r="F473" s="388"/>
      <c r="G473" s="388"/>
      <c r="H473" s="388"/>
      <c r="I473" s="388"/>
      <c r="J473" s="388"/>
      <c r="K473" s="388"/>
      <c r="L473" s="388"/>
    </row>
    <row r="474" spans="3:12" s="100" customFormat="1" x14ac:dyDescent="0.25">
      <c r="C474" s="388"/>
      <c r="E474" s="388"/>
      <c r="F474" s="388"/>
      <c r="G474" s="388"/>
      <c r="H474" s="388"/>
      <c r="I474" s="388"/>
      <c r="J474" s="388"/>
      <c r="K474" s="388"/>
      <c r="L474" s="388"/>
    </row>
    <row r="475" spans="3:12" s="100" customFormat="1" x14ac:dyDescent="0.25">
      <c r="C475" s="388"/>
      <c r="E475" s="388"/>
      <c r="F475" s="388"/>
      <c r="G475" s="388"/>
      <c r="H475" s="388"/>
      <c r="I475" s="388"/>
      <c r="J475" s="388"/>
      <c r="K475" s="388"/>
      <c r="L475" s="388"/>
    </row>
    <row r="476" spans="3:12" s="100" customFormat="1" x14ac:dyDescent="0.25">
      <c r="C476" s="388"/>
      <c r="E476" s="388"/>
      <c r="F476" s="388"/>
      <c r="G476" s="388"/>
      <c r="H476" s="388"/>
      <c r="I476" s="388"/>
      <c r="J476" s="388"/>
      <c r="K476" s="388"/>
      <c r="L476" s="388"/>
    </row>
    <row r="477" spans="3:12" s="100" customFormat="1" x14ac:dyDescent="0.25">
      <c r="C477" s="388"/>
      <c r="E477" s="388"/>
      <c r="F477" s="388"/>
      <c r="G477" s="388"/>
      <c r="H477" s="388"/>
      <c r="I477" s="388"/>
      <c r="J477" s="388"/>
      <c r="K477" s="388"/>
      <c r="L477" s="388"/>
    </row>
    <row r="478" spans="3:12" s="100" customFormat="1" x14ac:dyDescent="0.25">
      <c r="C478" s="388"/>
      <c r="E478" s="388"/>
      <c r="F478" s="388"/>
      <c r="G478" s="388"/>
      <c r="H478" s="388"/>
      <c r="I478" s="388"/>
      <c r="J478" s="388"/>
      <c r="K478" s="388"/>
      <c r="L478" s="388"/>
    </row>
    <row r="479" spans="3:12" s="100" customFormat="1" x14ac:dyDescent="0.25">
      <c r="C479" s="388"/>
      <c r="E479" s="388"/>
      <c r="F479" s="388"/>
      <c r="G479" s="388"/>
      <c r="H479" s="388"/>
      <c r="I479" s="388"/>
      <c r="J479" s="388"/>
      <c r="K479" s="388"/>
      <c r="L479" s="388"/>
    </row>
    <row r="480" spans="3:12" s="100" customFormat="1" x14ac:dyDescent="0.25">
      <c r="C480" s="388"/>
      <c r="E480" s="388"/>
      <c r="F480" s="388"/>
      <c r="G480" s="388"/>
      <c r="H480" s="388"/>
      <c r="I480" s="388"/>
      <c r="J480" s="388"/>
      <c r="K480" s="388"/>
      <c r="L480" s="388"/>
    </row>
    <row r="481" spans="3:12" s="100" customFormat="1" x14ac:dyDescent="0.25">
      <c r="C481" s="388"/>
      <c r="E481" s="388"/>
      <c r="F481" s="388"/>
      <c r="G481" s="388"/>
      <c r="H481" s="388"/>
      <c r="I481" s="388"/>
      <c r="J481" s="388"/>
      <c r="K481" s="388"/>
      <c r="L481" s="388"/>
    </row>
    <row r="482" spans="3:12" s="100" customFormat="1" x14ac:dyDescent="0.25">
      <c r="C482" s="388"/>
      <c r="E482" s="388"/>
      <c r="F482" s="388"/>
      <c r="G482" s="388"/>
      <c r="H482" s="388"/>
      <c r="I482" s="388"/>
      <c r="J482" s="388"/>
      <c r="K482" s="388"/>
      <c r="L482" s="388"/>
    </row>
    <row r="483" spans="3:12" s="100" customFormat="1" x14ac:dyDescent="0.25">
      <c r="C483" s="388"/>
      <c r="E483" s="388"/>
      <c r="F483" s="388"/>
      <c r="G483" s="388"/>
      <c r="H483" s="388"/>
      <c r="I483" s="388"/>
      <c r="J483" s="388"/>
      <c r="K483" s="388"/>
      <c r="L483" s="388"/>
    </row>
    <row r="484" spans="3:12" s="100" customFormat="1" x14ac:dyDescent="0.25">
      <c r="C484" s="388"/>
      <c r="E484" s="388"/>
      <c r="F484" s="388"/>
      <c r="G484" s="388"/>
      <c r="H484" s="388"/>
      <c r="I484" s="388"/>
      <c r="J484" s="388"/>
      <c r="K484" s="388"/>
      <c r="L484" s="388"/>
    </row>
    <row r="485" spans="3:12" s="100" customFormat="1" x14ac:dyDescent="0.25">
      <c r="C485" s="388"/>
      <c r="E485" s="388"/>
      <c r="F485" s="388"/>
      <c r="G485" s="388"/>
      <c r="H485" s="388"/>
      <c r="I485" s="388"/>
      <c r="J485" s="388"/>
      <c r="K485" s="388"/>
      <c r="L485" s="388"/>
    </row>
    <row r="486" spans="3:12" s="100" customFormat="1" x14ac:dyDescent="0.25">
      <c r="C486" s="388"/>
      <c r="E486" s="388"/>
      <c r="F486" s="388"/>
      <c r="G486" s="388"/>
      <c r="H486" s="388"/>
      <c r="I486" s="388"/>
      <c r="J486" s="388"/>
      <c r="K486" s="388"/>
      <c r="L486" s="388"/>
    </row>
    <row r="487" spans="3:12" s="100" customFormat="1" x14ac:dyDescent="0.25">
      <c r="C487" s="388"/>
      <c r="E487" s="388"/>
      <c r="F487" s="388"/>
      <c r="G487" s="388"/>
      <c r="H487" s="388"/>
      <c r="I487" s="388"/>
      <c r="J487" s="388"/>
      <c r="K487" s="388"/>
      <c r="L487" s="388"/>
    </row>
    <row r="488" spans="3:12" s="100" customFormat="1" x14ac:dyDescent="0.25">
      <c r="C488" s="388"/>
      <c r="E488" s="388"/>
      <c r="F488" s="388"/>
      <c r="G488" s="388"/>
      <c r="H488" s="388"/>
      <c r="I488" s="388"/>
      <c r="J488" s="388"/>
      <c r="K488" s="388"/>
      <c r="L488" s="388"/>
    </row>
    <row r="489" spans="3:12" s="100" customFormat="1" x14ac:dyDescent="0.25">
      <c r="C489" s="388"/>
      <c r="E489" s="388"/>
      <c r="F489" s="388"/>
      <c r="G489" s="388"/>
      <c r="H489" s="388"/>
      <c r="I489" s="388"/>
      <c r="J489" s="388"/>
      <c r="K489" s="388"/>
      <c r="L489" s="388"/>
    </row>
    <row r="490" spans="3:12" s="100" customFormat="1" x14ac:dyDescent="0.25">
      <c r="C490" s="388"/>
      <c r="E490" s="388"/>
      <c r="F490" s="388"/>
      <c r="G490" s="388"/>
      <c r="H490" s="388"/>
      <c r="I490" s="388"/>
      <c r="J490" s="388"/>
      <c r="K490" s="388"/>
      <c r="L490" s="388"/>
    </row>
    <row r="491" spans="3:12" s="100" customFormat="1" x14ac:dyDescent="0.25">
      <c r="C491" s="388"/>
      <c r="E491" s="388"/>
      <c r="F491" s="388"/>
      <c r="G491" s="388"/>
      <c r="H491" s="388"/>
      <c r="I491" s="388"/>
      <c r="J491" s="388"/>
      <c r="K491" s="388"/>
      <c r="L491" s="388"/>
    </row>
    <row r="492" spans="3:12" s="100" customFormat="1" x14ac:dyDescent="0.25">
      <c r="C492" s="388"/>
      <c r="E492" s="388"/>
      <c r="F492" s="388"/>
      <c r="G492" s="388"/>
      <c r="H492" s="388"/>
      <c r="I492" s="388"/>
      <c r="J492" s="388"/>
      <c r="K492" s="388"/>
      <c r="L492" s="388"/>
    </row>
    <row r="493" spans="3:12" s="100" customFormat="1" x14ac:dyDescent="0.25">
      <c r="C493" s="388"/>
      <c r="E493" s="388"/>
      <c r="F493" s="388"/>
      <c r="G493" s="388"/>
      <c r="H493" s="388"/>
      <c r="I493" s="388"/>
      <c r="J493" s="388"/>
      <c r="K493" s="388"/>
      <c r="L493" s="388"/>
    </row>
    <row r="494" spans="3:12" s="100" customFormat="1" x14ac:dyDescent="0.25">
      <c r="C494" s="388"/>
      <c r="E494" s="388"/>
      <c r="F494" s="388"/>
      <c r="G494" s="388"/>
      <c r="H494" s="388"/>
      <c r="I494" s="388"/>
      <c r="J494" s="388"/>
      <c r="K494" s="388"/>
      <c r="L494" s="388"/>
    </row>
    <row r="495" spans="3:12" s="100" customFormat="1" x14ac:dyDescent="0.25">
      <c r="C495" s="388"/>
      <c r="E495" s="388"/>
      <c r="F495" s="388"/>
      <c r="G495" s="388"/>
      <c r="H495" s="388"/>
      <c r="I495" s="388"/>
      <c r="J495" s="388"/>
      <c r="K495" s="388"/>
      <c r="L495" s="388"/>
    </row>
    <row r="496" spans="3:12" s="100" customFormat="1" x14ac:dyDescent="0.25">
      <c r="C496" s="388"/>
      <c r="E496" s="388"/>
      <c r="F496" s="388"/>
      <c r="G496" s="388"/>
      <c r="H496" s="388"/>
      <c r="I496" s="388"/>
      <c r="J496" s="388"/>
      <c r="K496" s="388"/>
      <c r="L496" s="388"/>
    </row>
    <row r="497" spans="3:12" s="100" customFormat="1" x14ac:dyDescent="0.25">
      <c r="C497" s="388"/>
      <c r="E497" s="388"/>
      <c r="F497" s="388"/>
      <c r="G497" s="388"/>
      <c r="H497" s="388"/>
      <c r="I497" s="388"/>
      <c r="J497" s="388"/>
      <c r="K497" s="388"/>
      <c r="L497" s="388"/>
    </row>
    <row r="498" spans="3:12" s="100" customFormat="1" x14ac:dyDescent="0.25">
      <c r="C498" s="388"/>
      <c r="E498" s="388"/>
      <c r="F498" s="388"/>
      <c r="G498" s="388"/>
      <c r="H498" s="388"/>
      <c r="I498" s="388"/>
      <c r="J498" s="388"/>
      <c r="K498" s="388"/>
      <c r="L498" s="388"/>
    </row>
  </sheetData>
  <mergeCells count="114">
    <mergeCell ref="H105:H106"/>
    <mergeCell ref="I105:I106"/>
    <mergeCell ref="J105:J106"/>
    <mergeCell ref="K105:K106"/>
    <mergeCell ref="L127:L128"/>
    <mergeCell ref="M135:P135"/>
    <mergeCell ref="A116:A124"/>
    <mergeCell ref="B116:B124"/>
    <mergeCell ref="A127:A135"/>
    <mergeCell ref="B127:B135"/>
    <mergeCell ref="G127:G128"/>
    <mergeCell ref="H127:H128"/>
    <mergeCell ref="I127:I128"/>
    <mergeCell ref="J127:J128"/>
    <mergeCell ref="K127:K128"/>
    <mergeCell ref="G116:G117"/>
    <mergeCell ref="H116:H117"/>
    <mergeCell ref="I116:I117"/>
    <mergeCell ref="J116:J117"/>
    <mergeCell ref="K116:K117"/>
    <mergeCell ref="L116:L117"/>
    <mergeCell ref="A83:A91"/>
    <mergeCell ref="B83:B91"/>
    <mergeCell ref="A94:A102"/>
    <mergeCell ref="B94:B102"/>
    <mergeCell ref="M124:P124"/>
    <mergeCell ref="M113:P113"/>
    <mergeCell ref="M102:P102"/>
    <mergeCell ref="M91:P91"/>
    <mergeCell ref="A105:A113"/>
    <mergeCell ref="B105:B113"/>
    <mergeCell ref="G94:G95"/>
    <mergeCell ref="H94:H95"/>
    <mergeCell ref="I94:I95"/>
    <mergeCell ref="J94:J95"/>
    <mergeCell ref="K94:K95"/>
    <mergeCell ref="L94:L95"/>
    <mergeCell ref="G83:G84"/>
    <mergeCell ref="H83:H84"/>
    <mergeCell ref="I83:I84"/>
    <mergeCell ref="J83:J84"/>
    <mergeCell ref="K83:K84"/>
    <mergeCell ref="L83:L84"/>
    <mergeCell ref="L105:L106"/>
    <mergeCell ref="G105:G106"/>
    <mergeCell ref="A61:A69"/>
    <mergeCell ref="B61:B69"/>
    <mergeCell ref="A72:A80"/>
    <mergeCell ref="B72:B80"/>
    <mergeCell ref="M80:P80"/>
    <mergeCell ref="M69:P69"/>
    <mergeCell ref="G61:G62"/>
    <mergeCell ref="H61:H62"/>
    <mergeCell ref="I61:I62"/>
    <mergeCell ref="J61:J62"/>
    <mergeCell ref="K61:K62"/>
    <mergeCell ref="L61:L62"/>
    <mergeCell ref="G72:G73"/>
    <mergeCell ref="H72:H73"/>
    <mergeCell ref="I72:I73"/>
    <mergeCell ref="J72:J73"/>
    <mergeCell ref="K72:K73"/>
    <mergeCell ref="L72:L73"/>
    <mergeCell ref="A40:A48"/>
    <mergeCell ref="B40:B48"/>
    <mergeCell ref="A51:A58"/>
    <mergeCell ref="B51:B58"/>
    <mergeCell ref="M58:P58"/>
    <mergeCell ref="M48:P48"/>
    <mergeCell ref="G51:G52"/>
    <mergeCell ref="H51:H52"/>
    <mergeCell ref="I51:I52"/>
    <mergeCell ref="J51:J52"/>
    <mergeCell ref="K51:K52"/>
    <mergeCell ref="L51:L52"/>
    <mergeCell ref="G40:G41"/>
    <mergeCell ref="H40:H41"/>
    <mergeCell ref="I40:I41"/>
    <mergeCell ref="J40:J41"/>
    <mergeCell ref="K40:K41"/>
    <mergeCell ref="L40:L41"/>
    <mergeCell ref="A18:A26"/>
    <mergeCell ref="B18:B26"/>
    <mergeCell ref="A29:A37"/>
    <mergeCell ref="B29:B37"/>
    <mergeCell ref="M37:P37"/>
    <mergeCell ref="M26:P26"/>
    <mergeCell ref="G18:G19"/>
    <mergeCell ref="H18:H19"/>
    <mergeCell ref="I18:I19"/>
    <mergeCell ref="J18:J19"/>
    <mergeCell ref="K18:K19"/>
    <mergeCell ref="L18:L19"/>
    <mergeCell ref="G29:G30"/>
    <mergeCell ref="H29:H30"/>
    <mergeCell ref="I29:I30"/>
    <mergeCell ref="J29:J30"/>
    <mergeCell ref="K29:K30"/>
    <mergeCell ref="L29:L30"/>
    <mergeCell ref="M1:M5"/>
    <mergeCell ref="N1:N5"/>
    <mergeCell ref="O1:O5"/>
    <mergeCell ref="P1:P5"/>
    <mergeCell ref="A7:A15"/>
    <mergeCell ref="B7:B15"/>
    <mergeCell ref="M15:P15"/>
    <mergeCell ref="G1:I5"/>
    <mergeCell ref="J1:L5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X303"/>
  <sheetViews>
    <sheetView topLeftCell="A145" zoomScale="70" zoomScaleNormal="70" workbookViewId="0">
      <selection activeCell="H170" sqref="H170"/>
    </sheetView>
  </sheetViews>
  <sheetFormatPr defaultColWidth="0" defaultRowHeight="18" x14ac:dyDescent="0.25"/>
  <cols>
    <col min="1" max="1" width="30.85546875" customWidth="1"/>
    <col min="2" max="2" width="17.7109375" customWidth="1"/>
    <col min="3" max="3" width="14" style="494" customWidth="1"/>
    <col min="4" max="4" width="36.42578125" customWidth="1"/>
    <col min="5" max="5" width="17.85546875" customWidth="1"/>
    <col min="6" max="6" width="15.5703125" customWidth="1"/>
    <col min="7" max="12" width="8.7109375" customWidth="1"/>
    <col min="13" max="13" width="16.7109375" customWidth="1"/>
    <col min="14" max="14" width="11" customWidth="1"/>
    <col min="15" max="15" width="11.28515625" customWidth="1"/>
    <col min="16" max="16" width="13.5703125" customWidth="1"/>
    <col min="17" max="50" width="0" style="100" hidden="1" customWidth="1"/>
    <col min="51" max="16384" width="9.140625" hidden="1"/>
  </cols>
  <sheetData>
    <row r="1" spans="1:17" ht="20.25" customHeight="1" x14ac:dyDescent="0.2">
      <c r="A1" s="60" t="s">
        <v>433</v>
      </c>
      <c r="B1" s="89" t="s">
        <v>5</v>
      </c>
      <c r="C1" s="483"/>
      <c r="D1" s="89" t="s">
        <v>5</v>
      </c>
      <c r="E1" s="89"/>
      <c r="F1" s="89"/>
      <c r="G1" s="813" t="s">
        <v>1555</v>
      </c>
      <c r="H1" s="814"/>
      <c r="I1" s="815"/>
      <c r="J1" s="813" t="s">
        <v>1556</v>
      </c>
      <c r="K1" s="814"/>
      <c r="L1" s="815"/>
      <c r="M1" s="884" t="s">
        <v>9</v>
      </c>
      <c r="N1" s="884" t="s">
        <v>10</v>
      </c>
      <c r="O1" s="884" t="s">
        <v>11</v>
      </c>
      <c r="P1" s="884" t="s">
        <v>12</v>
      </c>
    </row>
    <row r="2" spans="1:17" ht="23.25" customHeight="1" x14ac:dyDescent="0.2">
      <c r="A2" s="61" t="s">
        <v>1</v>
      </c>
      <c r="B2" s="90" t="s">
        <v>1112</v>
      </c>
      <c r="C2" s="484"/>
      <c r="D2" s="90" t="s">
        <v>65</v>
      </c>
      <c r="E2" s="90"/>
      <c r="F2" s="90"/>
      <c r="G2" s="816"/>
      <c r="H2" s="817"/>
      <c r="I2" s="818"/>
      <c r="J2" s="816"/>
      <c r="K2" s="817"/>
      <c r="L2" s="818"/>
      <c r="M2" s="885"/>
      <c r="N2" s="885"/>
      <c r="O2" s="885"/>
      <c r="P2" s="885"/>
    </row>
    <row r="3" spans="1:17" ht="18.75" customHeight="1" x14ac:dyDescent="0.2">
      <c r="A3" s="61" t="s">
        <v>2</v>
      </c>
      <c r="B3" s="91"/>
      <c r="C3" s="485"/>
      <c r="D3" s="90" t="s">
        <v>66</v>
      </c>
      <c r="E3" s="90"/>
      <c r="F3" s="90"/>
      <c r="G3" s="816"/>
      <c r="H3" s="817"/>
      <c r="I3" s="818"/>
      <c r="J3" s="816"/>
      <c r="K3" s="817"/>
      <c r="L3" s="818"/>
      <c r="M3" s="885"/>
      <c r="N3" s="885"/>
      <c r="O3" s="885"/>
      <c r="P3" s="885"/>
    </row>
    <row r="4" spans="1:17" ht="20.25" x14ac:dyDescent="0.2">
      <c r="A4" s="61" t="s">
        <v>64</v>
      </c>
      <c r="B4" s="91"/>
      <c r="C4" s="485"/>
      <c r="D4" s="91"/>
      <c r="E4" s="91"/>
      <c r="F4" s="91"/>
      <c r="G4" s="816"/>
      <c r="H4" s="817"/>
      <c r="I4" s="818"/>
      <c r="J4" s="816"/>
      <c r="K4" s="817"/>
      <c r="L4" s="818"/>
      <c r="M4" s="885"/>
      <c r="N4" s="885"/>
      <c r="O4" s="885"/>
      <c r="P4" s="885"/>
    </row>
    <row r="5" spans="1:17" ht="21" thickBot="1" x14ac:dyDescent="0.25">
      <c r="A5" s="62" t="s">
        <v>4</v>
      </c>
      <c r="B5" s="92"/>
      <c r="C5" s="486"/>
      <c r="D5" s="92"/>
      <c r="E5" s="92"/>
      <c r="F5" s="92"/>
      <c r="G5" s="819"/>
      <c r="H5" s="820"/>
      <c r="I5" s="821"/>
      <c r="J5" s="819"/>
      <c r="K5" s="820"/>
      <c r="L5" s="821"/>
      <c r="M5" s="886"/>
      <c r="N5" s="886"/>
      <c r="O5" s="886"/>
      <c r="P5" s="886"/>
    </row>
    <row r="6" spans="1:17" ht="41.25" customHeight="1" thickBot="1" x14ac:dyDescent="0.25">
      <c r="A6" s="244" t="s">
        <v>1687</v>
      </c>
      <c r="B6" s="92"/>
      <c r="C6" s="387" t="s">
        <v>1436</v>
      </c>
      <c r="D6" s="182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25" t="str">
        <f>'Данные по ТП'!C200</f>
        <v>ТМ-160/6</v>
      </c>
      <c r="N6" s="126" t="s">
        <v>1352</v>
      </c>
      <c r="O6" s="125" t="s">
        <v>5</v>
      </c>
      <c r="P6" s="127">
        <f>'Данные по ТП'!F200</f>
        <v>498</v>
      </c>
    </row>
    <row r="7" spans="1:17" ht="19.5" customHeight="1" thickBot="1" x14ac:dyDescent="0.25">
      <c r="A7" s="794" t="s">
        <v>1572</v>
      </c>
      <c r="B7" s="912" t="s">
        <v>1154</v>
      </c>
      <c r="C7" s="401">
        <v>1</v>
      </c>
      <c r="D7" s="319" t="s">
        <v>1128</v>
      </c>
      <c r="E7" s="319"/>
      <c r="F7" s="686">
        <f>((O7*1.73*220*0.9)/1000)+((N7*1.73*220*0.9)/1000)+((M7*1.73*220*0.9)/1000)</f>
        <v>11.988900000000001</v>
      </c>
      <c r="G7" s="822">
        <v>234</v>
      </c>
      <c r="H7" s="822">
        <v>234</v>
      </c>
      <c r="I7" s="822">
        <v>235</v>
      </c>
      <c r="J7" s="822">
        <v>410</v>
      </c>
      <c r="K7" s="822">
        <v>406</v>
      </c>
      <c r="L7" s="822">
        <v>406</v>
      </c>
      <c r="M7" s="361">
        <v>4</v>
      </c>
      <c r="N7" s="303">
        <v>22</v>
      </c>
      <c r="O7" s="303">
        <v>9</v>
      </c>
      <c r="P7" s="302">
        <v>15</v>
      </c>
    </row>
    <row r="8" spans="1:17" ht="19.5" thickBot="1" x14ac:dyDescent="0.25">
      <c r="A8" s="800"/>
      <c r="B8" s="892"/>
      <c r="C8" s="401">
        <v>2</v>
      </c>
      <c r="D8" s="319" t="s">
        <v>845</v>
      </c>
      <c r="E8" s="319"/>
      <c r="F8" s="686">
        <f t="shared" ref="F8:F11" si="0">((O8*1.73*220*0.9)/1000)+((N8*1.73*220*0.9)/1000)+((M8*1.73*220*0.9)/1000)</f>
        <v>23.292720000000003</v>
      </c>
      <c r="G8" s="823"/>
      <c r="H8" s="823"/>
      <c r="I8" s="823"/>
      <c r="J8" s="823"/>
      <c r="K8" s="823"/>
      <c r="L8" s="823"/>
      <c r="M8" s="361">
        <v>25</v>
      </c>
      <c r="N8" s="303">
        <v>9</v>
      </c>
      <c r="O8" s="303">
        <v>34</v>
      </c>
      <c r="P8" s="302">
        <v>18</v>
      </c>
    </row>
    <row r="9" spans="1:17" ht="19.5" thickBot="1" x14ac:dyDescent="0.25">
      <c r="A9" s="800"/>
      <c r="B9" s="892"/>
      <c r="C9" s="401">
        <v>3</v>
      </c>
      <c r="D9" s="319" t="s">
        <v>846</v>
      </c>
      <c r="E9" s="319"/>
      <c r="F9" s="686">
        <f t="shared" si="0"/>
        <v>0</v>
      </c>
      <c r="G9" s="686"/>
      <c r="H9" s="686"/>
      <c r="I9" s="686"/>
      <c r="J9" s="686"/>
      <c r="K9" s="686"/>
      <c r="L9" s="686"/>
      <c r="M9" s="361"/>
      <c r="N9" s="303"/>
      <c r="O9" s="303"/>
      <c r="P9" s="302"/>
    </row>
    <row r="10" spans="1:17" ht="19.5" thickBot="1" x14ac:dyDescent="0.25">
      <c r="A10" s="800"/>
      <c r="B10" s="892"/>
      <c r="C10" s="401">
        <v>4</v>
      </c>
      <c r="D10" s="319" t="s">
        <v>847</v>
      </c>
      <c r="E10" s="319"/>
      <c r="F10" s="686">
        <f t="shared" si="0"/>
        <v>0</v>
      </c>
      <c r="G10" s="686"/>
      <c r="H10" s="686"/>
      <c r="I10" s="686"/>
      <c r="J10" s="686"/>
      <c r="K10" s="686"/>
      <c r="L10" s="686"/>
      <c r="M10" s="361"/>
      <c r="N10" s="303"/>
      <c r="O10" s="303"/>
      <c r="P10" s="302"/>
    </row>
    <row r="11" spans="1:17" ht="19.5" thickBot="1" x14ac:dyDescent="0.25">
      <c r="A11" s="800"/>
      <c r="B11" s="892"/>
      <c r="C11" s="401">
        <v>5</v>
      </c>
      <c r="D11" s="319" t="s">
        <v>1126</v>
      </c>
      <c r="E11" s="319"/>
      <c r="F11" s="686">
        <f t="shared" si="0"/>
        <v>5.1381000000000006</v>
      </c>
      <c r="G11" s="686"/>
      <c r="H11" s="686"/>
      <c r="I11" s="686"/>
      <c r="J11" s="686"/>
      <c r="K11" s="686"/>
      <c r="L11" s="686"/>
      <c r="M11" s="361">
        <v>11</v>
      </c>
      <c r="N11" s="303">
        <v>1</v>
      </c>
      <c r="O11" s="303">
        <v>3</v>
      </c>
      <c r="P11" s="302">
        <v>7</v>
      </c>
    </row>
    <row r="12" spans="1:17" ht="19.5" thickBot="1" x14ac:dyDescent="0.25">
      <c r="A12" s="800"/>
      <c r="B12" s="892"/>
      <c r="C12" s="401">
        <v>6</v>
      </c>
      <c r="D12" s="319" t="s">
        <v>1119</v>
      </c>
      <c r="E12" s="319"/>
      <c r="F12" s="319"/>
      <c r="G12" s="319"/>
      <c r="H12" s="319"/>
      <c r="I12" s="319"/>
      <c r="J12" s="319"/>
      <c r="K12" s="319"/>
      <c r="L12" s="319"/>
      <c r="M12" s="361"/>
      <c r="N12" s="303"/>
      <c r="O12" s="303"/>
      <c r="P12" s="302"/>
    </row>
    <row r="13" spans="1:17" ht="19.5" thickBot="1" x14ac:dyDescent="0.25">
      <c r="A13" s="800"/>
      <c r="B13" s="892"/>
      <c r="C13" s="487"/>
      <c r="D13" s="320"/>
      <c r="E13" s="320"/>
      <c r="F13" s="320"/>
      <c r="G13" s="320"/>
      <c r="H13" s="320"/>
      <c r="I13" s="320"/>
      <c r="J13" s="320"/>
      <c r="K13" s="320"/>
      <c r="L13" s="320"/>
      <c r="M13" s="362"/>
      <c r="N13" s="304"/>
      <c r="O13" s="304"/>
      <c r="P13" s="304"/>
    </row>
    <row r="14" spans="1:17" ht="19.5" thickBot="1" x14ac:dyDescent="0.25">
      <c r="A14" s="800"/>
      <c r="B14" s="892"/>
      <c r="C14" s="487"/>
      <c r="D14" s="103" t="s">
        <v>1344</v>
      </c>
      <c r="E14" s="103"/>
      <c r="F14" s="103"/>
      <c r="G14" s="103"/>
      <c r="H14" s="103"/>
      <c r="I14" s="103"/>
      <c r="J14" s="103"/>
      <c r="K14" s="103"/>
      <c r="L14" s="103"/>
      <c r="M14" s="306">
        <f>SUM(M7:M12)</f>
        <v>40</v>
      </c>
      <c r="N14" s="306">
        <f>SUM(N7:N12)</f>
        <v>32</v>
      </c>
      <c r="O14" s="306">
        <f>SUM(O7:O12)</f>
        <v>46</v>
      </c>
      <c r="P14" s="306">
        <f>SUM(P7:P12)</f>
        <v>40</v>
      </c>
    </row>
    <row r="15" spans="1:17" ht="19.5" thickBot="1" x14ac:dyDescent="0.25">
      <c r="A15" s="800"/>
      <c r="B15" s="892"/>
      <c r="C15" s="485"/>
      <c r="D15" s="3" t="s">
        <v>1315</v>
      </c>
      <c r="E15" s="3"/>
      <c r="F15" s="3"/>
      <c r="G15" s="3"/>
      <c r="H15" s="3"/>
      <c r="I15" s="3"/>
      <c r="J15" s="3"/>
      <c r="K15" s="3"/>
      <c r="L15" s="3"/>
      <c r="M15" s="135">
        <f t="shared" ref="M15:O15" si="1">(M14*1.73*220*0.9)/1000</f>
        <v>13.701600000000001</v>
      </c>
      <c r="N15" s="135">
        <f t="shared" si="1"/>
        <v>10.96128</v>
      </c>
      <c r="O15" s="135">
        <f t="shared" si="1"/>
        <v>15.756839999999999</v>
      </c>
      <c r="P15" s="136"/>
      <c r="Q15" s="168"/>
    </row>
    <row r="16" spans="1:17" ht="18.75" thickBot="1" x14ac:dyDescent="0.25">
      <c r="A16" s="801"/>
      <c r="B16" s="893"/>
      <c r="C16" s="486"/>
      <c r="D16" s="3" t="s">
        <v>1343</v>
      </c>
      <c r="E16" s="364"/>
      <c r="F16" s="364"/>
      <c r="G16" s="364"/>
      <c r="H16" s="364"/>
      <c r="I16" s="364"/>
      <c r="J16" s="364"/>
      <c r="K16" s="364"/>
      <c r="L16" s="364"/>
      <c r="M16" s="788">
        <f>(M15+N15+O15)</f>
        <v>40.419719999999998</v>
      </c>
      <c r="N16" s="789"/>
      <c r="O16" s="789"/>
      <c r="P16" s="790"/>
      <c r="Q16" s="168"/>
    </row>
    <row r="17" spans="1:17" ht="25.5" customHeight="1" thickBot="1" x14ac:dyDescent="0.25">
      <c r="A17" s="635"/>
      <c r="B17" s="635"/>
      <c r="C17" s="635"/>
      <c r="D17" s="629" t="str">
        <f>HYPERLINK("#Оглавление!h17","&lt;&lt;&lt;&lt;&lt;")</f>
        <v>&lt;&lt;&lt;&lt;&lt;</v>
      </c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168"/>
    </row>
    <row r="18" spans="1:17" ht="36" customHeight="1" thickBot="1" x14ac:dyDescent="0.25">
      <c r="A18" s="740">
        <v>43950</v>
      </c>
      <c r="B18" s="913" t="s">
        <v>1155</v>
      </c>
      <c r="C18" s="490" t="s">
        <v>1436</v>
      </c>
      <c r="D18" s="182" t="s">
        <v>1351</v>
      </c>
      <c r="E18" s="390" t="s">
        <v>1435</v>
      </c>
      <c r="F18" s="499" t="s">
        <v>1511</v>
      </c>
      <c r="G18" s="499" t="s">
        <v>1557</v>
      </c>
      <c r="H18" s="720" t="s">
        <v>1558</v>
      </c>
      <c r="I18" s="499" t="s">
        <v>1559</v>
      </c>
      <c r="J18" s="720" t="s">
        <v>1446</v>
      </c>
      <c r="K18" s="499" t="s">
        <v>1560</v>
      </c>
      <c r="L18" s="499" t="s">
        <v>1561</v>
      </c>
      <c r="M18" s="125" t="str">
        <f>'Данные по ТП'!C201</f>
        <v>ТМ-400/6</v>
      </c>
      <c r="N18" s="126" t="s">
        <v>1352</v>
      </c>
      <c r="O18" s="125" t="s">
        <v>5</v>
      </c>
      <c r="P18" s="127">
        <f>'Данные по ТП'!F201</f>
        <v>202</v>
      </c>
      <c r="Q18" s="168"/>
    </row>
    <row r="19" spans="1:17" ht="19.5" thickBot="1" x14ac:dyDescent="0.25">
      <c r="A19" s="923" t="s">
        <v>1683</v>
      </c>
      <c r="B19" s="913"/>
      <c r="C19" s="491" t="s">
        <v>1447</v>
      </c>
      <c r="D19" s="320" t="s">
        <v>1156</v>
      </c>
      <c r="E19" s="320"/>
      <c r="F19" s="686">
        <f>((O19*1.73*220*0.9)/1000)+((N19*1.73*220*0.9)/1000)+((M19*1.73*220*0.9)/1000)</f>
        <v>35.624160000000003</v>
      </c>
      <c r="G19" s="822">
        <v>241</v>
      </c>
      <c r="H19" s="822">
        <v>239</v>
      </c>
      <c r="I19" s="822">
        <v>242</v>
      </c>
      <c r="J19" s="822">
        <v>412</v>
      </c>
      <c r="K19" s="822">
        <v>416</v>
      </c>
      <c r="L19" s="822">
        <v>421</v>
      </c>
      <c r="M19" s="362">
        <v>31</v>
      </c>
      <c r="N19" s="304">
        <v>36</v>
      </c>
      <c r="O19" s="304">
        <v>37</v>
      </c>
      <c r="P19" s="304">
        <v>8</v>
      </c>
    </row>
    <row r="20" spans="1:17" ht="19.5" thickBot="1" x14ac:dyDescent="0.25">
      <c r="A20" s="916"/>
      <c r="B20" s="913"/>
      <c r="C20" s="491" t="s">
        <v>1685</v>
      </c>
      <c r="D20" s="320"/>
      <c r="E20" s="320"/>
      <c r="F20" s="686">
        <f t="shared" ref="F20:F23" si="2">((O20*1.73*220*0.9)/1000)+((N20*1.73*220*0.9)/1000)+((M20*1.73*220*0.9)/1000)</f>
        <v>9.9336599999999997</v>
      </c>
      <c r="G20" s="823"/>
      <c r="H20" s="823"/>
      <c r="I20" s="823"/>
      <c r="J20" s="823"/>
      <c r="K20" s="823"/>
      <c r="L20" s="823"/>
      <c r="M20" s="362">
        <v>10</v>
      </c>
      <c r="N20" s="304">
        <v>9</v>
      </c>
      <c r="O20" s="304">
        <v>10</v>
      </c>
      <c r="P20" s="304">
        <v>1</v>
      </c>
    </row>
    <row r="21" spans="1:17" ht="19.5" thickBot="1" x14ac:dyDescent="0.25">
      <c r="A21" s="916"/>
      <c r="B21" s="913"/>
      <c r="C21" s="491" t="s">
        <v>1448</v>
      </c>
      <c r="D21" s="320" t="s">
        <v>1157</v>
      </c>
      <c r="E21" s="320"/>
      <c r="F21" s="686">
        <f t="shared" si="2"/>
        <v>29.115900000000003</v>
      </c>
      <c r="G21" s="686"/>
      <c r="H21" s="686"/>
      <c r="I21" s="686"/>
      <c r="J21" s="686"/>
      <c r="K21" s="686"/>
      <c r="L21" s="686"/>
      <c r="M21" s="362">
        <v>32</v>
      </c>
      <c r="N21" s="304">
        <v>23</v>
      </c>
      <c r="O21" s="304">
        <v>30</v>
      </c>
      <c r="P21" s="304">
        <v>3</v>
      </c>
    </row>
    <row r="22" spans="1:17" ht="19.5" thickBot="1" x14ac:dyDescent="0.25">
      <c r="A22" s="916"/>
      <c r="B22" s="913"/>
      <c r="C22" s="491" t="s">
        <v>1449</v>
      </c>
      <c r="D22" s="320" t="s">
        <v>1158</v>
      </c>
      <c r="E22" s="320"/>
      <c r="F22" s="686">
        <f t="shared" si="2"/>
        <v>2.39778</v>
      </c>
      <c r="G22" s="686"/>
      <c r="H22" s="686"/>
      <c r="I22" s="686"/>
      <c r="J22" s="686"/>
      <c r="K22" s="686"/>
      <c r="L22" s="686"/>
      <c r="M22" s="362">
        <v>5</v>
      </c>
      <c r="N22" s="304">
        <v>1</v>
      </c>
      <c r="O22" s="304">
        <v>1</v>
      </c>
      <c r="P22" s="304">
        <v>2</v>
      </c>
    </row>
    <row r="23" spans="1:17" ht="19.5" thickBot="1" x14ac:dyDescent="0.25">
      <c r="A23" s="916"/>
      <c r="B23" s="913"/>
      <c r="C23" s="491" t="s">
        <v>1450</v>
      </c>
      <c r="D23" s="320" t="s">
        <v>1159</v>
      </c>
      <c r="E23" s="320"/>
      <c r="F23" s="686">
        <f t="shared" si="2"/>
        <v>0</v>
      </c>
      <c r="G23" s="686"/>
      <c r="H23" s="686"/>
      <c r="I23" s="686"/>
      <c r="J23" s="686"/>
      <c r="K23" s="686"/>
      <c r="L23" s="686"/>
      <c r="M23" s="362"/>
      <c r="N23" s="304"/>
      <c r="O23" s="304"/>
      <c r="P23" s="304"/>
    </row>
    <row r="24" spans="1:17" ht="19.5" thickBot="1" x14ac:dyDescent="0.25">
      <c r="A24" s="916"/>
      <c r="B24" s="913"/>
      <c r="C24" s="491"/>
      <c r="D24" s="102" t="s">
        <v>1344</v>
      </c>
      <c r="E24" s="102"/>
      <c r="F24" s="102"/>
      <c r="G24" s="102"/>
      <c r="H24" s="102"/>
      <c r="I24" s="102"/>
      <c r="J24" s="102"/>
      <c r="K24" s="102"/>
      <c r="L24" s="102"/>
      <c r="M24" s="93">
        <f>SUM(M18:M23)</f>
        <v>78</v>
      </c>
      <c r="N24" s="93">
        <f>SUM(N18:N23)</f>
        <v>69</v>
      </c>
      <c r="O24" s="93">
        <f>SUM(O18:O23)</f>
        <v>78</v>
      </c>
      <c r="P24" s="93">
        <f>SUM(P18:P23)</f>
        <v>216</v>
      </c>
    </row>
    <row r="25" spans="1:17" ht="19.5" thickBot="1" x14ac:dyDescent="0.25">
      <c r="A25" s="916"/>
      <c r="B25" s="913"/>
      <c r="C25" s="491"/>
      <c r="D25" s="102" t="s">
        <v>1315</v>
      </c>
      <c r="E25" s="3"/>
      <c r="F25" s="3"/>
      <c r="G25" s="3"/>
      <c r="H25" s="3"/>
      <c r="I25" s="3"/>
      <c r="J25" s="3"/>
      <c r="K25" s="3"/>
      <c r="L25" s="3"/>
      <c r="M25" s="135">
        <f t="shared" ref="M25:O25" si="3">(M24*1.73*220*0.9)/1000</f>
        <v>26.718119999999999</v>
      </c>
      <c r="N25" s="135">
        <f t="shared" si="3"/>
        <v>23.635260000000002</v>
      </c>
      <c r="O25" s="135">
        <f t="shared" si="3"/>
        <v>26.718119999999999</v>
      </c>
      <c r="P25" s="136"/>
      <c r="Q25" s="168"/>
    </row>
    <row r="26" spans="1:17" ht="18.75" customHeight="1" thickBot="1" x14ac:dyDescent="0.25">
      <c r="A26" s="917"/>
      <c r="B26" s="913"/>
      <c r="C26" s="488"/>
      <c r="D26" s="102" t="s">
        <v>1343</v>
      </c>
      <c r="E26" s="472"/>
      <c r="F26" s="472"/>
      <c r="G26" s="472"/>
      <c r="H26" s="472"/>
      <c r="I26" s="472"/>
      <c r="J26" s="472"/>
      <c r="K26" s="472"/>
      <c r="L26" s="472"/>
      <c r="M26" s="788">
        <f>(M25+N25+O25)</f>
        <v>77.0715</v>
      </c>
      <c r="N26" s="789"/>
      <c r="O26" s="789"/>
      <c r="P26" s="790"/>
      <c r="Q26" s="168"/>
    </row>
    <row r="27" spans="1:17" ht="50.25" customHeight="1" thickBot="1" x14ac:dyDescent="0.25">
      <c r="A27" s="684"/>
      <c r="B27" s="684"/>
      <c r="C27" s="684"/>
      <c r="D27" s="629" t="str">
        <f>HYPERLINK("#Оглавление!h17","&lt;&lt;&lt;&lt;&lt;")</f>
        <v>&lt;&lt;&lt;&lt;&lt;</v>
      </c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</row>
    <row r="28" spans="1:17" ht="41.25" customHeight="1" thickBot="1" x14ac:dyDescent="0.25">
      <c r="A28" s="321" t="s">
        <v>1691</v>
      </c>
      <c r="B28" s="912" t="s">
        <v>1160</v>
      </c>
      <c r="C28" s="387" t="s">
        <v>1436</v>
      </c>
      <c r="D28" s="182" t="s">
        <v>1351</v>
      </c>
      <c r="E28" s="390" t="s">
        <v>1435</v>
      </c>
      <c r="F28" s="499" t="s">
        <v>1511</v>
      </c>
      <c r="G28" s="499" t="s">
        <v>1557</v>
      </c>
      <c r="H28" s="720" t="s">
        <v>1558</v>
      </c>
      <c r="I28" s="499" t="s">
        <v>1559</v>
      </c>
      <c r="J28" s="720" t="s">
        <v>1446</v>
      </c>
      <c r="K28" s="499" t="s">
        <v>1560</v>
      </c>
      <c r="L28" s="499" t="s">
        <v>1561</v>
      </c>
      <c r="M28" s="125" t="str">
        <f>'Данные по ТП'!C202</f>
        <v>ТМ-400/6</v>
      </c>
      <c r="N28" s="126" t="s">
        <v>1352</v>
      </c>
      <c r="O28" s="125" t="s">
        <v>5</v>
      </c>
      <c r="P28" s="127" t="str">
        <f>'Данные по ТП'!F202</f>
        <v>Б/Н-8</v>
      </c>
    </row>
    <row r="29" spans="1:17" ht="19.5" customHeight="1" thickBot="1" x14ac:dyDescent="0.25">
      <c r="A29" s="915" t="s">
        <v>1692</v>
      </c>
      <c r="B29" s="892"/>
      <c r="C29" s="485">
        <v>1</v>
      </c>
      <c r="D29" s="319" t="s">
        <v>1128</v>
      </c>
      <c r="E29" s="319"/>
      <c r="F29" s="686">
        <f>((O29*1.73*220*0.9)/1000)+((N29*1.73*220*0.9)/1000)+((M29*1.73*220*0.9)/1000)</f>
        <v>15.071760000000001</v>
      </c>
      <c r="G29" s="822">
        <v>240</v>
      </c>
      <c r="H29" s="822">
        <v>239</v>
      </c>
      <c r="I29" s="822">
        <v>239</v>
      </c>
      <c r="J29" s="822">
        <v>410</v>
      </c>
      <c r="K29" s="822">
        <v>411</v>
      </c>
      <c r="L29" s="822">
        <v>410</v>
      </c>
      <c r="M29" s="361">
        <v>9</v>
      </c>
      <c r="N29" s="303">
        <v>16</v>
      </c>
      <c r="O29" s="303">
        <v>19</v>
      </c>
      <c r="P29" s="302">
        <v>13</v>
      </c>
    </row>
    <row r="30" spans="1:17" ht="19.5" thickBot="1" x14ac:dyDescent="0.25">
      <c r="A30" s="916"/>
      <c r="B30" s="892"/>
      <c r="C30" s="485">
        <v>2</v>
      </c>
      <c r="D30" s="319" t="s">
        <v>845</v>
      </c>
      <c r="E30" s="319"/>
      <c r="F30" s="686">
        <f t="shared" ref="F30:F33" si="4">((O30*1.73*220*0.9)/1000)+((N30*1.73*220*0.9)/1000)+((M30*1.73*220*0.9)/1000)</f>
        <v>0</v>
      </c>
      <c r="G30" s="823"/>
      <c r="H30" s="823"/>
      <c r="I30" s="823"/>
      <c r="J30" s="823"/>
      <c r="K30" s="823"/>
      <c r="L30" s="823"/>
      <c r="M30" s="361"/>
      <c r="N30" s="303"/>
      <c r="O30" s="303"/>
      <c r="P30" s="302"/>
    </row>
    <row r="31" spans="1:17" ht="19.5" thickBot="1" x14ac:dyDescent="0.25">
      <c r="A31" s="916"/>
      <c r="B31" s="892"/>
      <c r="C31" s="485">
        <v>3</v>
      </c>
      <c r="D31" s="319" t="s">
        <v>846</v>
      </c>
      <c r="E31" s="319"/>
      <c r="F31" s="686">
        <f t="shared" si="4"/>
        <v>0</v>
      </c>
      <c r="G31" s="686"/>
      <c r="H31" s="686"/>
      <c r="I31" s="686"/>
      <c r="J31" s="686"/>
      <c r="K31" s="686"/>
      <c r="L31" s="686"/>
      <c r="M31" s="361"/>
      <c r="N31" s="303"/>
      <c r="O31" s="303"/>
      <c r="P31" s="302"/>
    </row>
    <row r="32" spans="1:17" ht="19.5" thickBot="1" x14ac:dyDescent="0.25">
      <c r="A32" s="916"/>
      <c r="B32" s="892"/>
      <c r="C32" s="485">
        <v>4</v>
      </c>
      <c r="D32" s="319" t="s">
        <v>847</v>
      </c>
      <c r="E32" s="319"/>
      <c r="F32" s="686">
        <f t="shared" si="4"/>
        <v>0</v>
      </c>
      <c r="G32" s="686"/>
      <c r="H32" s="686"/>
      <c r="I32" s="686"/>
      <c r="J32" s="686"/>
      <c r="K32" s="686"/>
      <c r="L32" s="686"/>
      <c r="M32" s="361">
        <v>0</v>
      </c>
      <c r="N32" s="303">
        <v>0</v>
      </c>
      <c r="O32" s="303">
        <v>0</v>
      </c>
      <c r="P32" s="302">
        <v>0</v>
      </c>
    </row>
    <row r="33" spans="1:17" ht="19.5" thickBot="1" x14ac:dyDescent="0.25">
      <c r="A33" s="916"/>
      <c r="B33" s="892"/>
      <c r="C33" s="485">
        <v>5</v>
      </c>
      <c r="D33" s="319" t="s">
        <v>1126</v>
      </c>
      <c r="E33" s="319"/>
      <c r="F33" s="686">
        <f t="shared" si="4"/>
        <v>0</v>
      </c>
      <c r="G33" s="686"/>
      <c r="H33" s="686"/>
      <c r="I33" s="686"/>
      <c r="J33" s="686"/>
      <c r="K33" s="686"/>
      <c r="L33" s="686"/>
      <c r="M33" s="361"/>
      <c r="N33" s="303"/>
      <c r="O33" s="303"/>
      <c r="P33" s="302"/>
    </row>
    <row r="34" spans="1:17" ht="19.5" thickBot="1" x14ac:dyDescent="0.25">
      <c r="A34" s="916"/>
      <c r="B34" s="892"/>
      <c r="C34" s="485">
        <v>6</v>
      </c>
      <c r="D34" s="319" t="s">
        <v>1119</v>
      </c>
      <c r="E34" s="319"/>
      <c r="F34" s="319"/>
      <c r="G34" s="319"/>
      <c r="H34" s="319"/>
      <c r="I34" s="319"/>
      <c r="J34" s="319"/>
      <c r="K34" s="319"/>
      <c r="L34" s="319"/>
      <c r="M34" s="361"/>
      <c r="N34" s="303"/>
      <c r="O34" s="303"/>
      <c r="P34" s="302"/>
    </row>
    <row r="35" spans="1:17" ht="19.5" thickBot="1" x14ac:dyDescent="0.25">
      <c r="A35" s="916"/>
      <c r="B35" s="892"/>
      <c r="C35" s="485"/>
      <c r="D35" s="3" t="s">
        <v>1344</v>
      </c>
      <c r="E35" s="471"/>
      <c r="F35" s="471"/>
      <c r="G35" s="471"/>
      <c r="H35" s="471"/>
      <c r="I35" s="471"/>
      <c r="J35" s="471"/>
      <c r="K35" s="471"/>
      <c r="L35" s="471"/>
      <c r="M35" s="85">
        <f>SUM(M29:M34)</f>
        <v>9</v>
      </c>
      <c r="N35" s="85">
        <f>SUM(N29:N34)</f>
        <v>16</v>
      </c>
      <c r="O35" s="85">
        <f>SUM(O29:O34)</f>
        <v>19</v>
      </c>
      <c r="P35" s="97">
        <f>SUM(P29:P34)</f>
        <v>13</v>
      </c>
    </row>
    <row r="36" spans="1:17" ht="19.5" thickBot="1" x14ac:dyDescent="0.25">
      <c r="A36" s="916"/>
      <c r="B36" s="892"/>
      <c r="C36" s="485"/>
      <c r="D36" s="3" t="s">
        <v>1315</v>
      </c>
      <c r="E36" s="3"/>
      <c r="F36" s="3"/>
      <c r="G36" s="3"/>
      <c r="H36" s="3"/>
      <c r="I36" s="3"/>
      <c r="J36" s="3"/>
      <c r="K36" s="3"/>
      <c r="L36" s="3"/>
      <c r="M36" s="135">
        <f t="shared" ref="M36:O36" si="5">(M35*1.73*220*0.9)/1000</f>
        <v>3.0828600000000002</v>
      </c>
      <c r="N36" s="135">
        <f t="shared" si="5"/>
        <v>5.4806400000000002</v>
      </c>
      <c r="O36" s="135">
        <f t="shared" si="5"/>
        <v>6.5082599999999999</v>
      </c>
      <c r="P36" s="136"/>
      <c r="Q36" s="168"/>
    </row>
    <row r="37" spans="1:17" ht="18.75" thickBot="1" x14ac:dyDescent="0.25">
      <c r="A37" s="917"/>
      <c r="B37" s="893"/>
      <c r="C37" s="486"/>
      <c r="D37" s="3" t="s">
        <v>1343</v>
      </c>
      <c r="E37" s="364"/>
      <c r="F37" s="364"/>
      <c r="G37" s="364"/>
      <c r="H37" s="364"/>
      <c r="I37" s="364"/>
      <c r="J37" s="364"/>
      <c r="K37" s="364"/>
      <c r="L37" s="364"/>
      <c r="M37" s="788">
        <f>(M36+N36+O36)</f>
        <v>15.071760000000001</v>
      </c>
      <c r="N37" s="789"/>
      <c r="O37" s="789"/>
      <c r="P37" s="790"/>
      <c r="Q37" s="168"/>
    </row>
    <row r="38" spans="1:17" ht="57.75" customHeight="1" thickBot="1" x14ac:dyDescent="0.25">
      <c r="A38" s="635"/>
      <c r="B38" s="635"/>
      <c r="C38" s="635"/>
      <c r="D38" s="629" t="str">
        <f>HYPERLINK("#Оглавление!h17","&lt;&lt;&lt;&lt;&lt;")</f>
        <v>&lt;&lt;&lt;&lt;&lt;</v>
      </c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168"/>
    </row>
    <row r="39" spans="1:17" ht="36.75" customHeight="1" thickBot="1" x14ac:dyDescent="0.25">
      <c r="A39" s="744">
        <v>43949</v>
      </c>
      <c r="B39" s="912" t="s">
        <v>1161</v>
      </c>
      <c r="C39" s="387" t="s">
        <v>1436</v>
      </c>
      <c r="D39" s="182" t="s">
        <v>1351</v>
      </c>
      <c r="E39" s="390" t="s">
        <v>1435</v>
      </c>
      <c r="F39" s="499" t="s">
        <v>1511</v>
      </c>
      <c r="G39" s="499" t="s">
        <v>1557</v>
      </c>
      <c r="H39" s="720" t="s">
        <v>1558</v>
      </c>
      <c r="I39" s="499" t="s">
        <v>1559</v>
      </c>
      <c r="J39" s="720" t="s">
        <v>1446</v>
      </c>
      <c r="K39" s="499" t="s">
        <v>1560</v>
      </c>
      <c r="L39" s="499" t="s">
        <v>1561</v>
      </c>
      <c r="M39" s="125" t="str">
        <f>'Данные по ТП'!C203</f>
        <v>ТМ-160/6</v>
      </c>
      <c r="N39" s="126" t="s">
        <v>1352</v>
      </c>
      <c r="O39" s="125" t="s">
        <v>5</v>
      </c>
      <c r="P39" s="127">
        <f>'Данные по ТП'!F203</f>
        <v>186</v>
      </c>
      <c r="Q39" s="168"/>
    </row>
    <row r="40" spans="1:17" ht="19.5" thickBot="1" x14ac:dyDescent="0.25">
      <c r="A40" s="915" t="s">
        <v>1684</v>
      </c>
      <c r="B40" s="892"/>
      <c r="C40" s="487"/>
      <c r="D40" s="322" t="s">
        <v>1162</v>
      </c>
      <c r="E40" s="322"/>
      <c r="F40" s="686">
        <f>((O40*1.73*220*0.9)/1000)+((N40*1.73*220*0.9)/1000)+((M40*1.73*220*0.9)/1000)</f>
        <v>2.7403200000000001</v>
      </c>
      <c r="G40" s="822">
        <v>237</v>
      </c>
      <c r="H40" s="822">
        <v>235</v>
      </c>
      <c r="I40" s="822">
        <v>236</v>
      </c>
      <c r="J40" s="822">
        <v>409</v>
      </c>
      <c r="K40" s="822">
        <v>410</v>
      </c>
      <c r="L40" s="822">
        <v>409</v>
      </c>
      <c r="M40" s="358">
        <v>0</v>
      </c>
      <c r="N40" s="302">
        <v>0</v>
      </c>
      <c r="O40" s="302">
        <v>8</v>
      </c>
      <c r="P40" s="302">
        <v>7</v>
      </c>
    </row>
    <row r="41" spans="1:17" ht="19.5" thickBot="1" x14ac:dyDescent="0.25">
      <c r="A41" s="916"/>
      <c r="B41" s="892"/>
      <c r="C41" s="487">
        <v>4</v>
      </c>
      <c r="D41" s="322" t="s">
        <v>847</v>
      </c>
      <c r="E41" s="322"/>
      <c r="F41" s="686">
        <f t="shared" ref="F41:F44" si="6">((O41*1.73*220*0.9)/1000)+((N41*1.73*220*0.9)/1000)+((M41*1.73*220*0.9)/1000)</f>
        <v>0</v>
      </c>
      <c r="G41" s="823"/>
      <c r="H41" s="823"/>
      <c r="I41" s="823"/>
      <c r="J41" s="823"/>
      <c r="K41" s="823"/>
      <c r="L41" s="823"/>
      <c r="M41" s="358">
        <v>0</v>
      </c>
      <c r="N41" s="302">
        <v>0</v>
      </c>
      <c r="O41" s="302">
        <v>0</v>
      </c>
      <c r="P41" s="302">
        <v>0</v>
      </c>
    </row>
    <row r="42" spans="1:17" ht="19.5" thickBot="1" x14ac:dyDescent="0.25">
      <c r="A42" s="916"/>
      <c r="B42" s="892"/>
      <c r="C42" s="487">
        <v>5</v>
      </c>
      <c r="D42" s="322" t="s">
        <v>1126</v>
      </c>
      <c r="E42" s="322"/>
      <c r="F42" s="686">
        <f t="shared" si="6"/>
        <v>0</v>
      </c>
      <c r="G42" s="686"/>
      <c r="H42" s="686"/>
      <c r="I42" s="686"/>
      <c r="J42" s="686"/>
      <c r="K42" s="686"/>
      <c r="L42" s="686"/>
      <c r="M42" s="358"/>
      <c r="N42" s="302"/>
      <c r="O42" s="302"/>
      <c r="P42" s="302"/>
    </row>
    <row r="43" spans="1:17" ht="19.5" thickBot="1" x14ac:dyDescent="0.25">
      <c r="A43" s="916"/>
      <c r="B43" s="892"/>
      <c r="C43" s="487">
        <v>6</v>
      </c>
      <c r="D43" s="322" t="s">
        <v>1119</v>
      </c>
      <c r="E43" s="322"/>
      <c r="F43" s="686">
        <f t="shared" si="6"/>
        <v>0</v>
      </c>
      <c r="G43" s="686"/>
      <c r="H43" s="686"/>
      <c r="I43" s="686"/>
      <c r="J43" s="686"/>
      <c r="K43" s="686"/>
      <c r="L43" s="686"/>
      <c r="M43" s="358"/>
      <c r="N43" s="302"/>
      <c r="O43" s="302"/>
      <c r="P43" s="302"/>
    </row>
    <row r="44" spans="1:17" ht="19.5" thickBot="1" x14ac:dyDescent="0.25">
      <c r="A44" s="916"/>
      <c r="B44" s="892"/>
      <c r="C44" s="487"/>
      <c r="D44" s="103" t="s">
        <v>1344</v>
      </c>
      <c r="E44" s="473"/>
      <c r="F44" s="686">
        <f t="shared" si="6"/>
        <v>2.7403200000000001</v>
      </c>
      <c r="G44" s="721"/>
      <c r="H44" s="721"/>
      <c r="I44" s="721"/>
      <c r="J44" s="721"/>
      <c r="K44" s="721"/>
      <c r="L44" s="721"/>
      <c r="M44" s="97">
        <f>SUM(M39:M43)</f>
        <v>0</v>
      </c>
      <c r="N44" s="97">
        <f>SUM(N39:N43)</f>
        <v>0</v>
      </c>
      <c r="O44" s="97">
        <f>SUM(O39:O43)</f>
        <v>8</v>
      </c>
      <c r="P44" s="97">
        <f>SUM(P39:P43)</f>
        <v>193</v>
      </c>
    </row>
    <row r="45" spans="1:17" ht="19.5" thickBot="1" x14ac:dyDescent="0.25">
      <c r="A45" s="916"/>
      <c r="B45" s="892"/>
      <c r="C45" s="487"/>
      <c r="D45" s="103" t="s">
        <v>1315</v>
      </c>
      <c r="E45" s="3"/>
      <c r="F45" s="3"/>
      <c r="G45" s="3"/>
      <c r="H45" s="3"/>
      <c r="I45" s="3"/>
      <c r="J45" s="3"/>
      <c r="K45" s="3"/>
      <c r="L45" s="3"/>
      <c r="M45" s="135">
        <f t="shared" ref="M45:O45" si="7">(M44*1.73*220*0.9)/1000</f>
        <v>0</v>
      </c>
      <c r="N45" s="135">
        <f t="shared" si="7"/>
        <v>0</v>
      </c>
      <c r="O45" s="135">
        <f t="shared" si="7"/>
        <v>2.7403200000000001</v>
      </c>
      <c r="P45" s="136"/>
      <c r="Q45" s="168"/>
    </row>
    <row r="46" spans="1:17" ht="18.75" customHeight="1" thickBot="1" x14ac:dyDescent="0.25">
      <c r="A46" s="917"/>
      <c r="B46" s="893"/>
      <c r="C46" s="489"/>
      <c r="D46" s="103" t="s">
        <v>1343</v>
      </c>
      <c r="E46" s="365"/>
      <c r="F46" s="365"/>
      <c r="G46" s="365"/>
      <c r="H46" s="365"/>
      <c r="I46" s="365"/>
      <c r="J46" s="365"/>
      <c r="K46" s="365"/>
      <c r="L46" s="365"/>
      <c r="M46" s="788">
        <f>(M45+N45+O45)</f>
        <v>2.7403200000000001</v>
      </c>
      <c r="N46" s="789"/>
      <c r="O46" s="789"/>
      <c r="P46" s="790"/>
      <c r="Q46" s="168"/>
    </row>
    <row r="47" spans="1:17" ht="44.25" customHeight="1" thickBot="1" x14ac:dyDescent="0.25">
      <c r="A47" s="635"/>
      <c r="B47" s="635"/>
      <c r="C47" s="635"/>
      <c r="D47" s="629" t="str">
        <f>HYPERLINK("#Оглавление!h17","&lt;&lt;&lt;&lt;&lt;")</f>
        <v>&lt;&lt;&lt;&lt;&lt;</v>
      </c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168"/>
    </row>
    <row r="48" spans="1:17" ht="39.75" customHeight="1" thickBot="1" x14ac:dyDescent="0.25">
      <c r="A48" s="744">
        <v>43935</v>
      </c>
      <c r="B48" s="913" t="s">
        <v>1164</v>
      </c>
      <c r="C48" s="387" t="s">
        <v>1436</v>
      </c>
      <c r="D48" s="182" t="s">
        <v>1351</v>
      </c>
      <c r="E48" s="390" t="s">
        <v>1435</v>
      </c>
      <c r="F48" s="499" t="s">
        <v>1511</v>
      </c>
      <c r="G48" s="499" t="s">
        <v>1557</v>
      </c>
      <c r="H48" s="720" t="s">
        <v>1558</v>
      </c>
      <c r="I48" s="499" t="s">
        <v>1559</v>
      </c>
      <c r="J48" s="720" t="s">
        <v>1446</v>
      </c>
      <c r="K48" s="499" t="s">
        <v>1560</v>
      </c>
      <c r="L48" s="499" t="s">
        <v>1561</v>
      </c>
      <c r="M48" s="125" t="str">
        <f>'Данные по ТП'!C204</f>
        <v>ТМ-160/10</v>
      </c>
      <c r="N48" s="126" t="s">
        <v>1352</v>
      </c>
      <c r="O48" s="125" t="s">
        <v>5</v>
      </c>
      <c r="P48" s="127">
        <f>'Данные по ТП'!F204</f>
        <v>34</v>
      </c>
      <c r="Q48" s="168"/>
    </row>
    <row r="49" spans="1:17" ht="19.5" thickBot="1" x14ac:dyDescent="0.25">
      <c r="A49" s="915" t="s">
        <v>1610</v>
      </c>
      <c r="B49" s="913"/>
      <c r="C49" s="488">
        <v>2</v>
      </c>
      <c r="D49" s="320" t="s">
        <v>1165</v>
      </c>
      <c r="E49" s="320"/>
      <c r="F49" s="686">
        <f>((O49*1.73*220*0.9)/1000)+((N49*1.73*220*0.9)/1000)+((M49*1.73*220*0.9)/1000)</f>
        <v>0</v>
      </c>
      <c r="G49" s="822">
        <v>228</v>
      </c>
      <c r="H49" s="822">
        <v>230</v>
      </c>
      <c r="I49" s="822">
        <v>229</v>
      </c>
      <c r="J49" s="822">
        <v>395</v>
      </c>
      <c r="K49" s="822">
        <v>397</v>
      </c>
      <c r="L49" s="822">
        <v>395</v>
      </c>
      <c r="M49" s="362"/>
      <c r="N49" s="304"/>
      <c r="O49" s="304"/>
      <c r="P49" s="304"/>
    </row>
    <row r="50" spans="1:17" ht="19.5" thickBot="1" x14ac:dyDescent="0.25">
      <c r="A50" s="916"/>
      <c r="B50" s="913"/>
      <c r="C50" s="488">
        <v>3</v>
      </c>
      <c r="D50" s="320" t="s">
        <v>1166</v>
      </c>
      <c r="E50" s="320"/>
      <c r="F50" s="686">
        <f t="shared" ref="F50:F53" si="8">((O50*1.73*220*0.9)/1000)+((N50*1.73*220*0.9)/1000)+((M50*1.73*220*0.9)/1000)</f>
        <v>0</v>
      </c>
      <c r="G50" s="823"/>
      <c r="H50" s="823"/>
      <c r="I50" s="823"/>
      <c r="J50" s="823"/>
      <c r="K50" s="823"/>
      <c r="L50" s="823"/>
      <c r="M50" s="362"/>
      <c r="N50" s="304"/>
      <c r="O50" s="304"/>
      <c r="P50" s="304"/>
    </row>
    <row r="51" spans="1:17" ht="30.75" thickBot="1" x14ac:dyDescent="0.25">
      <c r="A51" s="916"/>
      <c r="B51" s="913"/>
      <c r="C51" s="488">
        <v>4</v>
      </c>
      <c r="D51" s="320" t="s">
        <v>1167</v>
      </c>
      <c r="E51" s="320"/>
      <c r="F51" s="686">
        <f t="shared" si="8"/>
        <v>2.39778</v>
      </c>
      <c r="G51" s="686"/>
      <c r="H51" s="686"/>
      <c r="I51" s="686"/>
      <c r="J51" s="686"/>
      <c r="K51" s="686"/>
      <c r="L51" s="686"/>
      <c r="M51" s="362">
        <v>2</v>
      </c>
      <c r="N51" s="304">
        <v>1</v>
      </c>
      <c r="O51" s="304">
        <v>4</v>
      </c>
      <c r="P51" s="304">
        <v>2</v>
      </c>
    </row>
    <row r="52" spans="1:17" ht="19.5" thickBot="1" x14ac:dyDescent="0.25">
      <c r="A52" s="916"/>
      <c r="B52" s="913"/>
      <c r="C52" s="488">
        <v>5</v>
      </c>
      <c r="D52" s="320" t="s">
        <v>1126</v>
      </c>
      <c r="E52" s="320"/>
      <c r="F52" s="686">
        <f t="shared" si="8"/>
        <v>0</v>
      </c>
      <c r="G52" s="686"/>
      <c r="H52" s="686"/>
      <c r="I52" s="686"/>
      <c r="J52" s="686"/>
      <c r="K52" s="686"/>
      <c r="L52" s="686"/>
      <c r="M52" s="362"/>
      <c r="N52" s="304"/>
      <c r="O52" s="304"/>
      <c r="P52" s="304"/>
    </row>
    <row r="53" spans="1:17" ht="19.5" thickBot="1" x14ac:dyDescent="0.25">
      <c r="A53" s="916"/>
      <c r="B53" s="913"/>
      <c r="C53" s="488"/>
      <c r="D53" s="320" t="s">
        <v>1168</v>
      </c>
      <c r="E53" s="320"/>
      <c r="F53" s="686">
        <f t="shared" si="8"/>
        <v>0</v>
      </c>
      <c r="G53" s="686"/>
      <c r="H53" s="686"/>
      <c r="I53" s="686"/>
      <c r="J53" s="686"/>
      <c r="K53" s="686"/>
      <c r="L53" s="686"/>
      <c r="M53" s="362"/>
      <c r="N53" s="304"/>
      <c r="O53" s="304"/>
      <c r="P53" s="304"/>
    </row>
    <row r="54" spans="1:17" ht="19.5" thickBot="1" x14ac:dyDescent="0.25">
      <c r="A54" s="916"/>
      <c r="B54" s="913"/>
      <c r="C54" s="488"/>
      <c r="D54" s="102" t="s">
        <v>1344</v>
      </c>
      <c r="E54" s="102"/>
      <c r="F54" s="102"/>
      <c r="G54" s="102"/>
      <c r="H54" s="102"/>
      <c r="I54" s="102"/>
      <c r="J54" s="102"/>
      <c r="K54" s="102"/>
      <c r="L54" s="102"/>
      <c r="M54" s="93">
        <f>SUM(M48:M53)</f>
        <v>2</v>
      </c>
      <c r="N54" s="93">
        <f>SUM(N48:N53)</f>
        <v>1</v>
      </c>
      <c r="O54" s="93">
        <f>SUM(O48:O53)</f>
        <v>4</v>
      </c>
      <c r="P54" s="93">
        <f>SUM(P48:P53)</f>
        <v>36</v>
      </c>
    </row>
    <row r="55" spans="1:17" ht="19.5" thickBot="1" x14ac:dyDescent="0.25">
      <c r="A55" s="916"/>
      <c r="B55" s="913"/>
      <c r="C55" s="488"/>
      <c r="D55" s="102" t="s">
        <v>1315</v>
      </c>
      <c r="E55" s="3"/>
      <c r="F55" s="3"/>
      <c r="G55" s="3"/>
      <c r="H55" s="3"/>
      <c r="I55" s="3"/>
      <c r="J55" s="3"/>
      <c r="K55" s="3"/>
      <c r="L55" s="3"/>
      <c r="M55" s="135">
        <f t="shared" ref="M55:O55" si="9">(M54*1.73*220*0.9)/1000</f>
        <v>0.68508000000000002</v>
      </c>
      <c r="N55" s="135">
        <f t="shared" si="9"/>
        <v>0.34254000000000001</v>
      </c>
      <c r="O55" s="135">
        <f t="shared" si="9"/>
        <v>1.37016</v>
      </c>
      <c r="P55" s="136"/>
      <c r="Q55" s="168"/>
    </row>
    <row r="56" spans="1:17" ht="18.75" customHeight="1" thickBot="1" x14ac:dyDescent="0.25">
      <c r="A56" s="917"/>
      <c r="B56" s="913"/>
      <c r="C56" s="488"/>
      <c r="D56" s="102" t="s">
        <v>1343</v>
      </c>
      <c r="E56" s="472"/>
      <c r="F56" s="472"/>
      <c r="G56" s="472"/>
      <c r="H56" s="472"/>
      <c r="I56" s="472"/>
      <c r="J56" s="472"/>
      <c r="K56" s="472"/>
      <c r="L56" s="472"/>
      <c r="M56" s="788">
        <f>(M55+N55+O55)</f>
        <v>2.39778</v>
      </c>
      <c r="N56" s="789"/>
      <c r="O56" s="789"/>
      <c r="P56" s="790"/>
      <c r="Q56" s="168"/>
    </row>
    <row r="57" spans="1:17" ht="45.75" customHeight="1" thickBot="1" x14ac:dyDescent="0.25">
      <c r="A57" s="635"/>
      <c r="B57" s="635"/>
      <c r="C57" s="635"/>
      <c r="D57" s="629" t="str">
        <f>HYPERLINK("#Оглавление!h17","&lt;&lt;&lt;&lt;&lt;")</f>
        <v>&lt;&lt;&lt;&lt;&lt;</v>
      </c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168"/>
    </row>
    <row r="58" spans="1:17" ht="41.25" customHeight="1" thickBot="1" x14ac:dyDescent="0.25">
      <c r="A58" s="744">
        <v>43935</v>
      </c>
      <c r="B58" s="913" t="s">
        <v>1169</v>
      </c>
      <c r="C58" s="387" t="s">
        <v>1436</v>
      </c>
      <c r="D58" s="182" t="s">
        <v>1351</v>
      </c>
      <c r="E58" s="390" t="s">
        <v>1435</v>
      </c>
      <c r="F58" s="499" t="s">
        <v>1511</v>
      </c>
      <c r="G58" s="499" t="s">
        <v>1557</v>
      </c>
      <c r="H58" s="720" t="s">
        <v>1558</v>
      </c>
      <c r="I58" s="499" t="s">
        <v>1559</v>
      </c>
      <c r="J58" s="720" t="s">
        <v>1446</v>
      </c>
      <c r="K58" s="499" t="s">
        <v>1560</v>
      </c>
      <c r="L58" s="499" t="s">
        <v>1561</v>
      </c>
      <c r="M58" s="125" t="str">
        <f>'Данные по ТП'!C205</f>
        <v>ТМ-160/10</v>
      </c>
      <c r="N58" s="126" t="s">
        <v>1352</v>
      </c>
      <c r="O58" s="125" t="s">
        <v>5</v>
      </c>
      <c r="P58" s="127">
        <f>'Данные по ТП'!F205</f>
        <v>24430</v>
      </c>
      <c r="Q58" s="168"/>
    </row>
    <row r="59" spans="1:17" ht="19.5" thickBot="1" x14ac:dyDescent="0.25">
      <c r="A59" s="915" t="s">
        <v>1610</v>
      </c>
      <c r="B59" s="913"/>
      <c r="C59" s="488">
        <v>2</v>
      </c>
      <c r="D59" s="320" t="s">
        <v>845</v>
      </c>
      <c r="E59" s="320"/>
      <c r="F59" s="686">
        <f>((O59*1.73*220*0.9)/1000)+((N59*1.73*220*0.9)/1000)+((M59*1.73*220*0.9)/1000)</f>
        <v>0</v>
      </c>
      <c r="G59" s="822">
        <v>229</v>
      </c>
      <c r="H59" s="822">
        <v>228</v>
      </c>
      <c r="I59" s="822">
        <v>228</v>
      </c>
      <c r="J59" s="822">
        <v>395</v>
      </c>
      <c r="K59" s="822">
        <v>393</v>
      </c>
      <c r="L59" s="822">
        <v>394</v>
      </c>
      <c r="M59" s="362"/>
      <c r="N59" s="304"/>
      <c r="O59" s="304"/>
      <c r="P59" s="304"/>
    </row>
    <row r="60" spans="1:17" ht="19.5" thickBot="1" x14ac:dyDescent="0.25">
      <c r="A60" s="916"/>
      <c r="B60" s="913"/>
      <c r="C60" s="488">
        <v>3</v>
      </c>
      <c r="D60" s="320" t="s">
        <v>846</v>
      </c>
      <c r="E60" s="320"/>
      <c r="F60" s="686">
        <f t="shared" ref="F60:F63" si="10">((O60*1.73*220*0.9)/1000)+((N60*1.73*220*0.9)/1000)+((M60*1.73*220*0.9)/1000)</f>
        <v>0</v>
      </c>
      <c r="G60" s="823"/>
      <c r="H60" s="823"/>
      <c r="I60" s="823"/>
      <c r="J60" s="823"/>
      <c r="K60" s="823"/>
      <c r="L60" s="823"/>
      <c r="M60" s="362"/>
      <c r="N60" s="304"/>
      <c r="O60" s="304"/>
      <c r="P60" s="304"/>
    </row>
    <row r="61" spans="1:17" ht="19.5" thickBot="1" x14ac:dyDescent="0.25">
      <c r="A61" s="916"/>
      <c r="B61" s="913"/>
      <c r="C61" s="488">
        <v>4</v>
      </c>
      <c r="D61" s="320" t="s">
        <v>847</v>
      </c>
      <c r="E61" s="320"/>
      <c r="F61" s="686">
        <f t="shared" si="10"/>
        <v>0</v>
      </c>
      <c r="G61" s="686"/>
      <c r="H61" s="686"/>
      <c r="I61" s="686"/>
      <c r="J61" s="686"/>
      <c r="K61" s="686"/>
      <c r="L61" s="686"/>
      <c r="M61" s="362"/>
      <c r="N61" s="304"/>
      <c r="O61" s="304"/>
      <c r="P61" s="304"/>
    </row>
    <row r="62" spans="1:17" ht="19.5" thickBot="1" x14ac:dyDescent="0.25">
      <c r="A62" s="916"/>
      <c r="B62" s="913"/>
      <c r="C62" s="488">
        <v>5</v>
      </c>
      <c r="D62" s="320" t="s">
        <v>1126</v>
      </c>
      <c r="E62" s="320"/>
      <c r="F62" s="686">
        <f t="shared" si="10"/>
        <v>0</v>
      </c>
      <c r="G62" s="686"/>
      <c r="H62" s="686"/>
      <c r="I62" s="686"/>
      <c r="J62" s="686"/>
      <c r="K62" s="686"/>
      <c r="L62" s="686"/>
      <c r="M62" s="362"/>
      <c r="N62" s="304"/>
      <c r="O62" s="304"/>
      <c r="P62" s="304"/>
    </row>
    <row r="63" spans="1:17" ht="19.5" thickBot="1" x14ac:dyDescent="0.25">
      <c r="A63" s="916"/>
      <c r="B63" s="913"/>
      <c r="C63" s="488">
        <v>6</v>
      </c>
      <c r="D63" s="320" t="s">
        <v>1119</v>
      </c>
      <c r="E63" s="320"/>
      <c r="F63" s="686">
        <f t="shared" si="10"/>
        <v>0</v>
      </c>
      <c r="G63" s="686"/>
      <c r="H63" s="686"/>
      <c r="I63" s="686"/>
      <c r="J63" s="686"/>
      <c r="K63" s="686"/>
      <c r="L63" s="686"/>
      <c r="M63" s="362"/>
      <c r="N63" s="304"/>
      <c r="O63" s="304"/>
      <c r="P63" s="304"/>
    </row>
    <row r="64" spans="1:17" ht="19.5" thickBot="1" x14ac:dyDescent="0.25">
      <c r="A64" s="916"/>
      <c r="B64" s="913"/>
      <c r="C64" s="488"/>
      <c r="D64" s="102" t="s">
        <v>1344</v>
      </c>
      <c r="E64" s="102"/>
      <c r="F64" s="102"/>
      <c r="G64" s="102"/>
      <c r="H64" s="102"/>
      <c r="I64" s="102"/>
      <c r="J64" s="102"/>
      <c r="K64" s="102"/>
      <c r="L64" s="102"/>
      <c r="M64" s="93">
        <f>SUM(M59:M63)</f>
        <v>0</v>
      </c>
      <c r="N64" s="93">
        <f>SUM(N59:N63)</f>
        <v>0</v>
      </c>
      <c r="O64" s="93">
        <f>SUM(O59:O63)</f>
        <v>0</v>
      </c>
      <c r="P64" s="93">
        <f>SUM(P59:P63)</f>
        <v>0</v>
      </c>
    </row>
    <row r="65" spans="1:17" ht="19.5" thickBot="1" x14ac:dyDescent="0.25">
      <c r="A65" s="916"/>
      <c r="B65" s="913"/>
      <c r="C65" s="488"/>
      <c r="D65" s="102" t="s">
        <v>1315</v>
      </c>
      <c r="E65" s="3"/>
      <c r="F65" s="3"/>
      <c r="G65" s="3"/>
      <c r="H65" s="3"/>
      <c r="I65" s="3"/>
      <c r="J65" s="3"/>
      <c r="K65" s="3"/>
      <c r="L65" s="3"/>
      <c r="M65" s="135">
        <f t="shared" ref="M65:O65" si="11">(M64*1.73*220*0.9)/1000</f>
        <v>0</v>
      </c>
      <c r="N65" s="135">
        <f t="shared" si="11"/>
        <v>0</v>
      </c>
      <c r="O65" s="135">
        <f t="shared" si="11"/>
        <v>0</v>
      </c>
      <c r="P65" s="136"/>
      <c r="Q65" s="168"/>
    </row>
    <row r="66" spans="1:17" ht="18.75" customHeight="1" thickBot="1" x14ac:dyDescent="0.25">
      <c r="A66" s="917"/>
      <c r="B66" s="913"/>
      <c r="C66" s="488"/>
      <c r="D66" s="102" t="s">
        <v>1343</v>
      </c>
      <c r="E66" s="472"/>
      <c r="F66" s="472"/>
      <c r="G66" s="472"/>
      <c r="H66" s="472"/>
      <c r="I66" s="472"/>
      <c r="J66" s="472"/>
      <c r="K66" s="472"/>
      <c r="L66" s="472"/>
      <c r="M66" s="788">
        <f>(M65+N65+O65)</f>
        <v>0</v>
      </c>
      <c r="N66" s="789"/>
      <c r="O66" s="789"/>
      <c r="P66" s="790"/>
      <c r="Q66" s="168"/>
    </row>
    <row r="67" spans="1:17" ht="59.25" customHeight="1" thickBot="1" x14ac:dyDescent="0.25">
      <c r="A67" s="635"/>
      <c r="B67" s="635"/>
      <c r="C67" s="635"/>
      <c r="D67" s="629" t="str">
        <f>HYPERLINK("#Оглавление!h17","&lt;&lt;&lt;&lt;&lt;")</f>
        <v>&lt;&lt;&lt;&lt;&lt;</v>
      </c>
      <c r="E67" s="635"/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168"/>
    </row>
    <row r="68" spans="1:17" ht="39" customHeight="1" thickBot="1" x14ac:dyDescent="0.25">
      <c r="A68" s="744">
        <v>43937</v>
      </c>
      <c r="B68" s="913" t="s">
        <v>1170</v>
      </c>
      <c r="C68" s="387" t="s">
        <v>1436</v>
      </c>
      <c r="D68" s="182" t="s">
        <v>1351</v>
      </c>
      <c r="E68" s="390" t="s">
        <v>1435</v>
      </c>
      <c r="F68" s="499" t="s">
        <v>1511</v>
      </c>
      <c r="G68" s="499" t="s">
        <v>1557</v>
      </c>
      <c r="H68" s="720" t="s">
        <v>1558</v>
      </c>
      <c r="I68" s="499" t="s">
        <v>1559</v>
      </c>
      <c r="J68" s="720" t="s">
        <v>1446</v>
      </c>
      <c r="K68" s="499" t="s">
        <v>1560</v>
      </c>
      <c r="L68" s="499" t="s">
        <v>1561</v>
      </c>
      <c r="M68" s="125" t="str">
        <f>'Данные по ТП'!C207</f>
        <v>ТМ-630/10</v>
      </c>
      <c r="N68" s="126" t="s">
        <v>1352</v>
      </c>
      <c r="O68" s="125" t="s">
        <v>5</v>
      </c>
      <c r="P68" s="127">
        <f>'Данные по ТП'!F207</f>
        <v>830</v>
      </c>
      <c r="Q68" s="168"/>
    </row>
    <row r="69" spans="1:17" ht="19.5" thickBot="1" x14ac:dyDescent="0.25">
      <c r="A69" s="915" t="s">
        <v>1074</v>
      </c>
      <c r="B69" s="913"/>
      <c r="C69" s="488">
        <v>1</v>
      </c>
      <c r="D69" s="320" t="s">
        <v>1637</v>
      </c>
      <c r="E69" s="320"/>
      <c r="F69" s="686">
        <f>((O69*1.73*220*0.9)/1000)+((N69*1.73*220*0.9)/1000)+((M69*1.73*220*0.9)/1000)</f>
        <v>126.73979999999999</v>
      </c>
      <c r="G69" s="822">
        <v>228</v>
      </c>
      <c r="H69" s="822">
        <v>230</v>
      </c>
      <c r="I69" s="822">
        <v>226</v>
      </c>
      <c r="J69" s="822">
        <v>397</v>
      </c>
      <c r="K69" s="822">
        <v>397</v>
      </c>
      <c r="L69" s="822">
        <v>398</v>
      </c>
      <c r="M69" s="362">
        <v>122</v>
      </c>
      <c r="N69" s="304">
        <v>125</v>
      </c>
      <c r="O69" s="304">
        <v>123</v>
      </c>
      <c r="P69" s="304">
        <v>5</v>
      </c>
    </row>
    <row r="70" spans="1:17" ht="19.5" thickBot="1" x14ac:dyDescent="0.25">
      <c r="A70" s="916"/>
      <c r="B70" s="913"/>
      <c r="C70" s="488">
        <v>2</v>
      </c>
      <c r="D70" s="320" t="s">
        <v>1171</v>
      </c>
      <c r="E70" s="320"/>
      <c r="F70" s="686">
        <f t="shared" ref="F70:F73" si="12">((O70*1.73*220*0.9)/1000)+((N70*1.73*220*0.9)/1000)+((M70*1.73*220*0.9)/1000)</f>
        <v>10.618739999999999</v>
      </c>
      <c r="G70" s="823"/>
      <c r="H70" s="823"/>
      <c r="I70" s="823"/>
      <c r="J70" s="823"/>
      <c r="K70" s="823"/>
      <c r="L70" s="823"/>
      <c r="M70" s="362">
        <v>18</v>
      </c>
      <c r="N70" s="304">
        <v>7</v>
      </c>
      <c r="O70" s="304">
        <v>6</v>
      </c>
      <c r="P70" s="304">
        <v>35</v>
      </c>
    </row>
    <row r="71" spans="1:17" ht="19.5" thickBot="1" x14ac:dyDescent="0.25">
      <c r="A71" s="916"/>
      <c r="B71" s="913"/>
      <c r="C71" s="488">
        <v>4</v>
      </c>
      <c r="D71" s="320" t="s">
        <v>847</v>
      </c>
      <c r="E71" s="320"/>
      <c r="F71" s="686">
        <f t="shared" si="12"/>
        <v>0</v>
      </c>
      <c r="G71" s="686"/>
      <c r="H71" s="686"/>
      <c r="I71" s="686"/>
      <c r="J71" s="686"/>
      <c r="K71" s="686"/>
      <c r="L71" s="686"/>
      <c r="M71" s="362"/>
      <c r="N71" s="304"/>
      <c r="O71" s="304"/>
      <c r="P71" s="304"/>
    </row>
    <row r="72" spans="1:17" ht="19.5" thickBot="1" x14ac:dyDescent="0.25">
      <c r="A72" s="916"/>
      <c r="B72" s="913"/>
      <c r="C72" s="488">
        <v>5</v>
      </c>
      <c r="D72" s="320" t="s">
        <v>1126</v>
      </c>
      <c r="E72" s="320"/>
      <c r="F72" s="686">
        <f t="shared" si="12"/>
        <v>0</v>
      </c>
      <c r="G72" s="686"/>
      <c r="H72" s="686"/>
      <c r="I72" s="686"/>
      <c r="J72" s="686"/>
      <c r="K72" s="686"/>
      <c r="L72" s="686"/>
      <c r="M72" s="362"/>
      <c r="N72" s="304"/>
      <c r="O72" s="304"/>
      <c r="P72" s="304"/>
    </row>
    <row r="73" spans="1:17" ht="19.5" thickBot="1" x14ac:dyDescent="0.25">
      <c r="A73" s="916"/>
      <c r="B73" s="913"/>
      <c r="C73" s="488">
        <v>6</v>
      </c>
      <c r="D73" s="320" t="s">
        <v>1119</v>
      </c>
      <c r="E73" s="320"/>
      <c r="F73" s="686">
        <f t="shared" si="12"/>
        <v>0</v>
      </c>
      <c r="G73" s="686"/>
      <c r="H73" s="686"/>
      <c r="I73" s="686"/>
      <c r="J73" s="686"/>
      <c r="K73" s="686"/>
      <c r="L73" s="686"/>
      <c r="M73" s="362"/>
      <c r="N73" s="304"/>
      <c r="O73" s="304"/>
      <c r="P73" s="304"/>
    </row>
    <row r="74" spans="1:17" ht="19.5" thickBot="1" x14ac:dyDescent="0.25">
      <c r="A74" s="916"/>
      <c r="B74" s="913"/>
      <c r="C74" s="488"/>
      <c r="D74" s="102" t="s">
        <v>1344</v>
      </c>
      <c r="E74" s="102"/>
      <c r="F74" s="102"/>
      <c r="G74" s="102"/>
      <c r="H74" s="102"/>
      <c r="I74" s="102"/>
      <c r="J74" s="102"/>
      <c r="K74" s="102"/>
      <c r="L74" s="102"/>
      <c r="M74" s="93">
        <v>64</v>
      </c>
      <c r="N74" s="93">
        <v>85</v>
      </c>
      <c r="O74" s="93">
        <v>73</v>
      </c>
      <c r="P74" s="93">
        <v>17</v>
      </c>
    </row>
    <row r="75" spans="1:17" ht="19.5" thickBot="1" x14ac:dyDescent="0.25">
      <c r="A75" s="916"/>
      <c r="B75" s="913"/>
      <c r="C75" s="488"/>
      <c r="D75" s="102" t="s">
        <v>1315</v>
      </c>
      <c r="E75" s="3"/>
      <c r="F75" s="3"/>
      <c r="G75" s="3"/>
      <c r="H75" s="3"/>
      <c r="I75" s="3"/>
      <c r="J75" s="3"/>
      <c r="K75" s="3"/>
      <c r="L75" s="3"/>
      <c r="M75" s="135">
        <f t="shared" ref="M75:O75" si="13">(M74*1.73*220*0.9)/1000</f>
        <v>21.922560000000001</v>
      </c>
      <c r="N75" s="135">
        <f t="shared" si="13"/>
        <v>29.115900000000003</v>
      </c>
      <c r="O75" s="135">
        <f t="shared" si="13"/>
        <v>25.005419999999997</v>
      </c>
      <c r="P75" s="136"/>
      <c r="Q75" s="168"/>
    </row>
    <row r="76" spans="1:17" ht="18.75" customHeight="1" thickBot="1" x14ac:dyDescent="0.25">
      <c r="A76" s="917"/>
      <c r="B76" s="913"/>
      <c r="C76" s="488"/>
      <c r="D76" s="102" t="s">
        <v>1343</v>
      </c>
      <c r="E76" s="472"/>
      <c r="F76" s="472"/>
      <c r="G76" s="472"/>
      <c r="H76" s="472"/>
      <c r="I76" s="472"/>
      <c r="J76" s="472"/>
      <c r="K76" s="472"/>
      <c r="L76" s="472"/>
      <c r="M76" s="788">
        <f>(M75+N75+O75)</f>
        <v>76.043880000000001</v>
      </c>
      <c r="N76" s="789"/>
      <c r="O76" s="789"/>
      <c r="P76" s="790"/>
      <c r="Q76" s="168"/>
    </row>
    <row r="77" spans="1:17" ht="56.25" customHeight="1" thickBot="1" x14ac:dyDescent="0.25">
      <c r="A77" s="635"/>
      <c r="B77" s="635"/>
      <c r="C77" s="635"/>
      <c r="D77" s="629" t="str">
        <f>HYPERLINK("#Оглавление!h17","&lt;&lt;&lt;&lt;&lt;")</f>
        <v>&lt;&lt;&lt;&lt;&lt;</v>
      </c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168"/>
    </row>
    <row r="78" spans="1:17" ht="39.75" customHeight="1" thickBot="1" x14ac:dyDescent="0.25">
      <c r="A78" s="744">
        <v>43937</v>
      </c>
      <c r="B78" s="913" t="s">
        <v>1172</v>
      </c>
      <c r="C78" s="387" t="s">
        <v>1436</v>
      </c>
      <c r="D78" s="182" t="s">
        <v>1351</v>
      </c>
      <c r="E78" s="390" t="s">
        <v>1435</v>
      </c>
      <c r="F78" s="499" t="s">
        <v>1511</v>
      </c>
      <c r="G78" s="499" t="s">
        <v>1557</v>
      </c>
      <c r="H78" s="720" t="s">
        <v>1558</v>
      </c>
      <c r="I78" s="499" t="s">
        <v>1559</v>
      </c>
      <c r="J78" s="720" t="s">
        <v>1446</v>
      </c>
      <c r="K78" s="499" t="s">
        <v>1560</v>
      </c>
      <c r="L78" s="499" t="s">
        <v>1561</v>
      </c>
      <c r="M78" s="125" t="str">
        <f>'Данные по ТП'!C208</f>
        <v>ТМ-630/10</v>
      </c>
      <c r="N78" s="126" t="s">
        <v>1352</v>
      </c>
      <c r="O78" s="125" t="s">
        <v>5</v>
      </c>
      <c r="P78" s="127">
        <f>'Данные по ТП'!F208</f>
        <v>323</v>
      </c>
      <c r="Q78" s="168"/>
    </row>
    <row r="79" spans="1:17" ht="19.5" thickBot="1" x14ac:dyDescent="0.25">
      <c r="A79" s="915" t="s">
        <v>1074</v>
      </c>
      <c r="B79" s="913"/>
      <c r="C79" s="488" t="s">
        <v>1451</v>
      </c>
      <c r="D79" s="320" t="s">
        <v>1636</v>
      </c>
      <c r="E79" s="320"/>
      <c r="F79" s="686">
        <f>((O79*1.73*220*0.9)/1000)+((N79*1.73*220*0.9)/1000)+((M79*1.73*220*0.9)/1000)</f>
        <v>0</v>
      </c>
      <c r="G79" s="822">
        <v>224</v>
      </c>
      <c r="H79" s="822">
        <v>226</v>
      </c>
      <c r="I79" s="822">
        <v>232</v>
      </c>
      <c r="J79" s="822">
        <v>393</v>
      </c>
      <c r="K79" s="822">
        <v>396</v>
      </c>
      <c r="L79" s="822">
        <v>396</v>
      </c>
      <c r="M79" s="362">
        <v>0</v>
      </c>
      <c r="N79" s="304"/>
      <c r="O79" s="304"/>
      <c r="P79" s="304">
        <v>0</v>
      </c>
    </row>
    <row r="80" spans="1:17" ht="19.5" thickBot="1" x14ac:dyDescent="0.25">
      <c r="A80" s="916"/>
      <c r="B80" s="913"/>
      <c r="C80" s="488" t="s">
        <v>1452</v>
      </c>
      <c r="D80" s="320" t="s">
        <v>1173</v>
      </c>
      <c r="E80" s="320"/>
      <c r="F80" s="686">
        <f t="shared" ref="F80:F83" si="14">((O80*1.73*220*0.9)/1000)+((N80*1.73*220*0.9)/1000)+((M80*1.73*220*0.9)/1000)</f>
        <v>84.949919999999992</v>
      </c>
      <c r="G80" s="823"/>
      <c r="H80" s="823"/>
      <c r="I80" s="823"/>
      <c r="J80" s="823"/>
      <c r="K80" s="823"/>
      <c r="L80" s="823"/>
      <c r="M80" s="362">
        <v>99</v>
      </c>
      <c r="N80" s="304">
        <v>91</v>
      </c>
      <c r="O80" s="304">
        <v>58</v>
      </c>
      <c r="P80" s="304">
        <v>22</v>
      </c>
    </row>
    <row r="81" spans="1:17" ht="19.5" thickBot="1" x14ac:dyDescent="0.25">
      <c r="A81" s="916"/>
      <c r="B81" s="913"/>
      <c r="C81" s="488" t="s">
        <v>1453</v>
      </c>
      <c r="D81" s="320" t="s">
        <v>1174</v>
      </c>
      <c r="E81" s="320"/>
      <c r="F81" s="686">
        <f t="shared" si="14"/>
        <v>37.336860000000001</v>
      </c>
      <c r="G81" s="686"/>
      <c r="H81" s="686"/>
      <c r="I81" s="686"/>
      <c r="J81" s="686"/>
      <c r="K81" s="686"/>
      <c r="L81" s="686"/>
      <c r="M81" s="362">
        <v>36</v>
      </c>
      <c r="N81" s="304">
        <v>46</v>
      </c>
      <c r="O81" s="304">
        <v>27</v>
      </c>
      <c r="P81" s="304">
        <v>0</v>
      </c>
    </row>
    <row r="82" spans="1:17" ht="19.5" thickBot="1" x14ac:dyDescent="0.25">
      <c r="A82" s="916"/>
      <c r="B82" s="913"/>
      <c r="C82" s="488" t="s">
        <v>1454</v>
      </c>
      <c r="D82" s="320" t="s">
        <v>1638</v>
      </c>
      <c r="E82" s="320"/>
      <c r="F82" s="686">
        <f t="shared" si="14"/>
        <v>19.18224</v>
      </c>
      <c r="G82" s="686"/>
      <c r="H82" s="686"/>
      <c r="I82" s="686"/>
      <c r="J82" s="686"/>
      <c r="K82" s="686"/>
      <c r="L82" s="686"/>
      <c r="M82" s="362">
        <v>18</v>
      </c>
      <c r="N82" s="304">
        <v>19</v>
      </c>
      <c r="O82" s="304">
        <v>19</v>
      </c>
      <c r="P82" s="304">
        <v>10</v>
      </c>
    </row>
    <row r="83" spans="1:17" ht="19.5" thickBot="1" x14ac:dyDescent="0.25">
      <c r="A83" s="916"/>
      <c r="B83" s="913"/>
      <c r="C83" s="488" t="s">
        <v>1455</v>
      </c>
      <c r="D83" s="320" t="s">
        <v>1119</v>
      </c>
      <c r="E83" s="320"/>
      <c r="F83" s="686">
        <f t="shared" si="14"/>
        <v>0</v>
      </c>
      <c r="G83" s="686"/>
      <c r="H83" s="686"/>
      <c r="I83" s="686"/>
      <c r="J83" s="686"/>
      <c r="K83" s="686"/>
      <c r="L83" s="686"/>
      <c r="M83" s="362"/>
      <c r="N83" s="304"/>
      <c r="O83" s="304"/>
      <c r="P83" s="304"/>
    </row>
    <row r="84" spans="1:17" ht="19.5" thickBot="1" x14ac:dyDescent="0.25">
      <c r="A84" s="916"/>
      <c r="B84" s="913"/>
      <c r="C84" s="488"/>
      <c r="D84" s="102" t="s">
        <v>1344</v>
      </c>
      <c r="E84" s="102"/>
      <c r="F84" s="102"/>
      <c r="G84" s="102"/>
      <c r="H84" s="102"/>
      <c r="I84" s="102"/>
      <c r="J84" s="102"/>
      <c r="K84" s="102"/>
      <c r="L84" s="102"/>
      <c r="M84" s="93">
        <v>85</v>
      </c>
      <c r="N84" s="93">
        <v>89</v>
      </c>
      <c r="O84" s="93">
        <v>98</v>
      </c>
      <c r="P84" s="93">
        <v>10</v>
      </c>
    </row>
    <row r="85" spans="1:17" ht="19.5" thickBot="1" x14ac:dyDescent="0.25">
      <c r="A85" s="916"/>
      <c r="B85" s="913"/>
      <c r="C85" s="488"/>
      <c r="D85" s="102" t="s">
        <v>1315</v>
      </c>
      <c r="E85" s="3"/>
      <c r="F85" s="3"/>
      <c r="G85" s="3"/>
      <c r="H85" s="3"/>
      <c r="I85" s="3"/>
      <c r="J85" s="3"/>
      <c r="K85" s="3"/>
      <c r="L85" s="3"/>
      <c r="M85" s="135">
        <f t="shared" ref="M85:O85" si="15">(M84*1.73*220*0.9)/1000</f>
        <v>29.115900000000003</v>
      </c>
      <c r="N85" s="135">
        <f t="shared" si="15"/>
        <v>30.486060000000002</v>
      </c>
      <c r="O85" s="135">
        <f t="shared" si="15"/>
        <v>33.568919999999999</v>
      </c>
      <c r="P85" s="136"/>
      <c r="Q85" s="168"/>
    </row>
    <row r="86" spans="1:17" ht="18.75" customHeight="1" thickBot="1" x14ac:dyDescent="0.25">
      <c r="A86" s="917"/>
      <c r="B86" s="913"/>
      <c r="C86" s="488"/>
      <c r="D86" s="102" t="s">
        <v>1343</v>
      </c>
      <c r="E86" s="472"/>
      <c r="F86" s="472"/>
      <c r="G86" s="472"/>
      <c r="H86" s="472"/>
      <c r="I86" s="472"/>
      <c r="J86" s="472"/>
      <c r="K86" s="472"/>
      <c r="L86" s="472"/>
      <c r="M86" s="788">
        <f>(M85+N85+O85)</f>
        <v>93.170880000000011</v>
      </c>
      <c r="N86" s="789"/>
      <c r="O86" s="789"/>
      <c r="P86" s="790"/>
      <c r="Q86" s="168"/>
    </row>
    <row r="87" spans="1:17" ht="49.5" customHeight="1" thickBot="1" x14ac:dyDescent="0.25">
      <c r="A87" s="635"/>
      <c r="B87" s="635"/>
      <c r="C87" s="635"/>
      <c r="D87" s="629" t="str">
        <f>HYPERLINK("#Оглавление!h17","&lt;&lt;&lt;&lt;&lt;")</f>
        <v>&lt;&lt;&lt;&lt;&lt;</v>
      </c>
      <c r="E87" s="635"/>
      <c r="F87" s="635"/>
      <c r="G87" s="635"/>
      <c r="H87" s="635"/>
      <c r="I87" s="635"/>
      <c r="J87" s="635"/>
      <c r="K87" s="635"/>
      <c r="L87" s="635"/>
      <c r="M87" s="635"/>
      <c r="N87" s="635"/>
      <c r="O87" s="635"/>
      <c r="P87" s="635"/>
      <c r="Q87" s="168"/>
    </row>
    <row r="88" spans="1:17" ht="54.75" customHeight="1" thickBot="1" x14ac:dyDescent="0.25">
      <c r="A88" s="744">
        <v>43982</v>
      </c>
      <c r="B88" s="913" t="s">
        <v>1175</v>
      </c>
      <c r="C88" s="387" t="s">
        <v>1436</v>
      </c>
      <c r="D88" s="182" t="s">
        <v>1351</v>
      </c>
      <c r="E88" s="390" t="s">
        <v>1435</v>
      </c>
      <c r="F88" s="499" t="s">
        <v>1511</v>
      </c>
      <c r="G88" s="499" t="s">
        <v>1557</v>
      </c>
      <c r="H88" s="720" t="s">
        <v>1558</v>
      </c>
      <c r="I88" s="499" t="s">
        <v>1559</v>
      </c>
      <c r="J88" s="720" t="s">
        <v>1446</v>
      </c>
      <c r="K88" s="499" t="s">
        <v>1560</v>
      </c>
      <c r="L88" s="499" t="s">
        <v>1561</v>
      </c>
      <c r="M88" s="125" t="str">
        <f>'Данные по ТП'!C209</f>
        <v>ТМ-250/10</v>
      </c>
      <c r="N88" s="126" t="s">
        <v>1352</v>
      </c>
      <c r="O88" s="125" t="s">
        <v>5</v>
      </c>
      <c r="P88" s="127">
        <f>'Данные по ТП'!F209</f>
        <v>505</v>
      </c>
      <c r="Q88" s="168"/>
    </row>
    <row r="89" spans="1:17" ht="19.5" thickBot="1" x14ac:dyDescent="0.25">
      <c r="A89" s="915"/>
      <c r="B89" s="913"/>
      <c r="C89" s="492" t="s">
        <v>845</v>
      </c>
      <c r="D89" s="320" t="s">
        <v>845</v>
      </c>
      <c r="E89" s="320"/>
      <c r="F89" s="686">
        <f>((O89*1.73*220*0.9)/1000)+((N89*1.73*220*0.9)/1000)+((M89*1.73*220*0.9)/1000)</f>
        <v>4.4530199999999995</v>
      </c>
      <c r="G89" s="822"/>
      <c r="H89" s="822"/>
      <c r="I89" s="822"/>
      <c r="J89" s="822"/>
      <c r="K89" s="822"/>
      <c r="L89" s="822"/>
      <c r="M89" s="362">
        <v>1</v>
      </c>
      <c r="N89" s="304">
        <v>12</v>
      </c>
      <c r="O89" s="304">
        <v>0</v>
      </c>
      <c r="P89" s="304">
        <v>12</v>
      </c>
    </row>
    <row r="90" spans="1:17" ht="19.5" thickBot="1" x14ac:dyDescent="0.25">
      <c r="A90" s="916"/>
      <c r="B90" s="913"/>
      <c r="C90" s="492" t="s">
        <v>846</v>
      </c>
      <c r="D90" s="320" t="s">
        <v>846</v>
      </c>
      <c r="E90" s="320"/>
      <c r="F90" s="686">
        <f t="shared" ref="F90:F93" si="16">((O90*1.73*220*0.9)/1000)+((N90*1.73*220*0.9)/1000)+((M90*1.73*220*0.9)/1000)</f>
        <v>0</v>
      </c>
      <c r="G90" s="823"/>
      <c r="H90" s="823"/>
      <c r="I90" s="823"/>
      <c r="J90" s="823"/>
      <c r="K90" s="823"/>
      <c r="L90" s="823"/>
      <c r="M90" s="362"/>
      <c r="N90" s="304">
        <v>0</v>
      </c>
      <c r="O90" s="304"/>
      <c r="P90" s="304">
        <v>0</v>
      </c>
    </row>
    <row r="91" spans="1:17" ht="19.5" thickBot="1" x14ac:dyDescent="0.25">
      <c r="A91" s="916"/>
      <c r="B91" s="913"/>
      <c r="C91" s="492" t="s">
        <v>847</v>
      </c>
      <c r="D91" s="320" t="s">
        <v>847</v>
      </c>
      <c r="E91" s="320"/>
      <c r="F91" s="686">
        <f t="shared" si="16"/>
        <v>6.5082599999999999</v>
      </c>
      <c r="G91" s="686"/>
      <c r="H91" s="686"/>
      <c r="I91" s="686"/>
      <c r="J91" s="686"/>
      <c r="K91" s="686"/>
      <c r="L91" s="686"/>
      <c r="M91" s="362">
        <v>6</v>
      </c>
      <c r="N91" s="304">
        <v>1</v>
      </c>
      <c r="O91" s="304">
        <v>12</v>
      </c>
      <c r="P91" s="304">
        <v>6</v>
      </c>
    </row>
    <row r="92" spans="1:17" ht="19.5" thickBot="1" x14ac:dyDescent="0.25">
      <c r="A92" s="916"/>
      <c r="B92" s="913"/>
      <c r="C92" s="492" t="s">
        <v>1126</v>
      </c>
      <c r="D92" s="320" t="s">
        <v>1126</v>
      </c>
      <c r="E92" s="320"/>
      <c r="F92" s="686">
        <f t="shared" si="16"/>
        <v>2.39778</v>
      </c>
      <c r="G92" s="686"/>
      <c r="H92" s="686"/>
      <c r="I92" s="686"/>
      <c r="J92" s="686"/>
      <c r="K92" s="686"/>
      <c r="L92" s="686"/>
      <c r="M92" s="362">
        <v>3</v>
      </c>
      <c r="N92" s="304">
        <v>3</v>
      </c>
      <c r="O92" s="304">
        <v>1</v>
      </c>
      <c r="P92" s="304">
        <v>4</v>
      </c>
    </row>
    <row r="93" spans="1:17" ht="19.5" thickBot="1" x14ac:dyDescent="0.25">
      <c r="A93" s="916"/>
      <c r="B93" s="913"/>
      <c r="C93" s="492" t="s">
        <v>1119</v>
      </c>
      <c r="D93" s="320" t="s">
        <v>1119</v>
      </c>
      <c r="E93" s="320"/>
      <c r="F93" s="686">
        <f t="shared" si="16"/>
        <v>0</v>
      </c>
      <c r="G93" s="686"/>
      <c r="H93" s="686"/>
      <c r="I93" s="686"/>
      <c r="J93" s="686"/>
      <c r="K93" s="686"/>
      <c r="L93" s="686"/>
      <c r="M93" s="362"/>
      <c r="N93" s="304"/>
      <c r="O93" s="304"/>
      <c r="P93" s="304"/>
    </row>
    <row r="94" spans="1:17" ht="19.5" thickBot="1" x14ac:dyDescent="0.25">
      <c r="A94" s="916"/>
      <c r="B94" s="913"/>
      <c r="C94" s="488"/>
      <c r="D94" s="102" t="s">
        <v>1344</v>
      </c>
      <c r="E94" s="102"/>
      <c r="F94" s="102"/>
      <c r="G94" s="102"/>
      <c r="H94" s="102"/>
      <c r="I94" s="102"/>
      <c r="J94" s="102"/>
      <c r="K94" s="102"/>
      <c r="L94" s="102"/>
      <c r="M94" s="93">
        <f>SUM(M89:M93)</f>
        <v>10</v>
      </c>
      <c r="N94" s="93">
        <v>13</v>
      </c>
      <c r="O94" s="93">
        <f>SUM(O89:O93)</f>
        <v>13</v>
      </c>
      <c r="P94" s="93">
        <v>31</v>
      </c>
    </row>
    <row r="95" spans="1:17" ht="19.5" thickBot="1" x14ac:dyDescent="0.25">
      <c r="A95" s="916"/>
      <c r="B95" s="104"/>
      <c r="C95" s="488"/>
      <c r="D95" s="102" t="s">
        <v>1315</v>
      </c>
      <c r="E95" s="3"/>
      <c r="F95" s="3"/>
      <c r="G95" s="3"/>
      <c r="H95" s="3"/>
      <c r="I95" s="3"/>
      <c r="J95" s="3"/>
      <c r="K95" s="3"/>
      <c r="L95" s="3"/>
      <c r="M95" s="135">
        <f t="shared" ref="M95:O95" si="17">(M94*1.73*220*0.9)/1000</f>
        <v>3.4254000000000002</v>
      </c>
      <c r="N95" s="135">
        <f t="shared" si="17"/>
        <v>4.4530199999999995</v>
      </c>
      <c r="O95" s="135">
        <f t="shared" si="17"/>
        <v>4.4530199999999995</v>
      </c>
      <c r="P95" s="136"/>
      <c r="Q95" s="168"/>
    </row>
    <row r="96" spans="1:17" ht="18.75" customHeight="1" thickBot="1" x14ac:dyDescent="0.25">
      <c r="A96" s="917"/>
      <c r="B96" s="104"/>
      <c r="C96" s="488"/>
      <c r="D96" s="102" t="s">
        <v>1343</v>
      </c>
      <c r="E96" s="472"/>
      <c r="F96" s="472"/>
      <c r="G96" s="472"/>
      <c r="H96" s="472"/>
      <c r="I96" s="472"/>
      <c r="J96" s="472"/>
      <c r="K96" s="472"/>
      <c r="L96" s="472"/>
      <c r="M96" s="788">
        <f>(M95+N95+O95)</f>
        <v>12.331440000000001</v>
      </c>
      <c r="N96" s="789"/>
      <c r="O96" s="789"/>
      <c r="P96" s="790"/>
      <c r="Q96" s="168"/>
    </row>
    <row r="97" spans="1:17" ht="37.5" customHeight="1" thickBot="1" x14ac:dyDescent="0.25">
      <c r="A97" s="635"/>
      <c r="B97" s="635"/>
      <c r="C97" s="635"/>
      <c r="D97" s="629" t="str">
        <f>HYPERLINK("#Оглавление!h17","&lt;&lt;&lt;&lt;&lt;")</f>
        <v>&lt;&lt;&lt;&lt;&lt;</v>
      </c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168"/>
    </row>
    <row r="98" spans="1:17" ht="49.5" customHeight="1" thickBot="1" x14ac:dyDescent="0.25">
      <c r="A98" s="744">
        <v>43982</v>
      </c>
      <c r="B98" s="913" t="s">
        <v>1176</v>
      </c>
      <c r="C98" s="387" t="s">
        <v>1436</v>
      </c>
      <c r="D98" s="182" t="s">
        <v>1351</v>
      </c>
      <c r="E98" s="390" t="s">
        <v>1435</v>
      </c>
      <c r="F98" s="499" t="s">
        <v>1511</v>
      </c>
      <c r="G98" s="499" t="s">
        <v>1557</v>
      </c>
      <c r="H98" s="720" t="s">
        <v>1558</v>
      </c>
      <c r="I98" s="499" t="s">
        <v>1559</v>
      </c>
      <c r="J98" s="720" t="s">
        <v>1446</v>
      </c>
      <c r="K98" s="499" t="s">
        <v>1560</v>
      </c>
      <c r="L98" s="499" t="s">
        <v>1561</v>
      </c>
      <c r="M98" s="125" t="str">
        <f>'Данные по ТП'!C210</f>
        <v>ТМ-630/10</v>
      </c>
      <c r="N98" s="126" t="s">
        <v>1352</v>
      </c>
      <c r="O98" s="125" t="s">
        <v>5</v>
      </c>
      <c r="P98" s="127" t="str">
        <f>'Данные по ТП'!F210</f>
        <v>Б/Н-9</v>
      </c>
      <c r="Q98" s="168"/>
    </row>
    <row r="99" spans="1:17" ht="19.5" thickBot="1" x14ac:dyDescent="0.25">
      <c r="A99" s="915"/>
      <c r="B99" s="913"/>
      <c r="C99" s="492" t="s">
        <v>1177</v>
      </c>
      <c r="D99" s="320" t="s">
        <v>1177</v>
      </c>
      <c r="E99" s="320"/>
      <c r="F99" s="686">
        <f>((O99*1.73*220*0.9)/1000)+((N99*1.73*220*0.9)/1000)+((M99*1.73*220*0.9)/1000)</f>
        <v>72.618480000000005</v>
      </c>
      <c r="G99" s="822"/>
      <c r="H99" s="822"/>
      <c r="I99" s="822"/>
      <c r="J99" s="822"/>
      <c r="K99" s="822"/>
      <c r="L99" s="822"/>
      <c r="M99" s="362">
        <v>61</v>
      </c>
      <c r="N99" s="304">
        <v>66</v>
      </c>
      <c r="O99" s="304">
        <v>85</v>
      </c>
      <c r="P99" s="304">
        <v>12</v>
      </c>
    </row>
    <row r="100" spans="1:17" ht="19.5" thickBot="1" x14ac:dyDescent="0.25">
      <c r="A100" s="916"/>
      <c r="B100" s="913"/>
      <c r="C100" s="492" t="s">
        <v>1178</v>
      </c>
      <c r="D100" s="320" t="s">
        <v>1178</v>
      </c>
      <c r="E100" s="320"/>
      <c r="F100" s="686">
        <f t="shared" ref="F100:F103" si="18">((O100*1.73*220*0.9)/1000)+((N100*1.73*220*0.9)/1000)+((M100*1.73*220*0.9)/1000)</f>
        <v>29.458439999999996</v>
      </c>
      <c r="G100" s="823"/>
      <c r="H100" s="823"/>
      <c r="I100" s="823"/>
      <c r="J100" s="823"/>
      <c r="K100" s="823"/>
      <c r="L100" s="823"/>
      <c r="M100" s="362">
        <v>35</v>
      </c>
      <c r="N100" s="304">
        <v>10</v>
      </c>
      <c r="O100" s="304">
        <v>41</v>
      </c>
      <c r="P100" s="304">
        <v>22</v>
      </c>
    </row>
    <row r="101" spans="1:17" ht="19.5" thickBot="1" x14ac:dyDescent="0.25">
      <c r="A101" s="916"/>
      <c r="B101" s="913"/>
      <c r="C101" s="492" t="s">
        <v>847</v>
      </c>
      <c r="D101" s="320" t="s">
        <v>847</v>
      </c>
      <c r="E101" s="320"/>
      <c r="F101" s="686">
        <f t="shared" si="18"/>
        <v>0</v>
      </c>
      <c r="G101" s="686"/>
      <c r="H101" s="686"/>
      <c r="I101" s="686"/>
      <c r="J101" s="686"/>
      <c r="K101" s="686"/>
      <c r="L101" s="686"/>
      <c r="M101" s="362"/>
      <c r="N101" s="304"/>
      <c r="O101" s="304"/>
      <c r="P101" s="304"/>
    </row>
    <row r="102" spans="1:17" ht="19.5" thickBot="1" x14ac:dyDescent="0.25">
      <c r="A102" s="916"/>
      <c r="B102" s="913"/>
      <c r="C102" s="492" t="s">
        <v>1126</v>
      </c>
      <c r="D102" s="320" t="s">
        <v>1126</v>
      </c>
      <c r="E102" s="320"/>
      <c r="F102" s="686">
        <f t="shared" si="18"/>
        <v>0</v>
      </c>
      <c r="G102" s="686"/>
      <c r="H102" s="686"/>
      <c r="I102" s="686"/>
      <c r="J102" s="686"/>
      <c r="K102" s="686"/>
      <c r="L102" s="686"/>
      <c r="M102" s="362"/>
      <c r="N102" s="304"/>
      <c r="O102" s="304"/>
      <c r="P102" s="304"/>
    </row>
    <row r="103" spans="1:17" ht="19.5" thickBot="1" x14ac:dyDescent="0.25">
      <c r="A103" s="916"/>
      <c r="B103" s="913"/>
      <c r="C103" s="488"/>
      <c r="D103" s="320" t="s">
        <v>1119</v>
      </c>
      <c r="E103" s="320"/>
      <c r="F103" s="686">
        <f t="shared" si="18"/>
        <v>0</v>
      </c>
      <c r="G103" s="686"/>
      <c r="H103" s="686"/>
      <c r="I103" s="686"/>
      <c r="J103" s="686"/>
      <c r="K103" s="686"/>
      <c r="L103" s="686"/>
      <c r="M103" s="362"/>
      <c r="N103" s="304"/>
      <c r="O103" s="304"/>
      <c r="P103" s="304"/>
    </row>
    <row r="104" spans="1:17" ht="19.5" thickBot="1" x14ac:dyDescent="0.25">
      <c r="A104" s="916"/>
      <c r="B104" s="913"/>
      <c r="C104" s="488"/>
      <c r="D104" s="102" t="s">
        <v>1344</v>
      </c>
      <c r="E104" s="102"/>
      <c r="F104" s="102"/>
      <c r="G104" s="102"/>
      <c r="H104" s="102"/>
      <c r="I104" s="102"/>
      <c r="J104" s="102"/>
      <c r="K104" s="102"/>
      <c r="L104" s="102"/>
      <c r="M104" s="93">
        <f>SUM(M98:M103)</f>
        <v>96</v>
      </c>
      <c r="N104" s="93">
        <f>SUM(N98:N103)</f>
        <v>76</v>
      </c>
      <c r="O104" s="93">
        <f>SUM(O98:O103)</f>
        <v>126</v>
      </c>
      <c r="P104" s="93">
        <f>SUM(P98:P103)</f>
        <v>34</v>
      </c>
    </row>
    <row r="105" spans="1:17" ht="19.5" thickBot="1" x14ac:dyDescent="0.25">
      <c r="A105" s="916"/>
      <c r="B105" s="104"/>
      <c r="C105" s="488"/>
      <c r="D105" s="102" t="s">
        <v>1315</v>
      </c>
      <c r="E105" s="3"/>
      <c r="F105" s="3"/>
      <c r="G105" s="3"/>
      <c r="H105" s="3"/>
      <c r="I105" s="3"/>
      <c r="J105" s="3"/>
      <c r="K105" s="3"/>
      <c r="L105" s="3"/>
      <c r="M105" s="135">
        <f t="shared" ref="M105:O105" si="19">(M104*1.73*220*0.9)/1000</f>
        <v>32.883839999999999</v>
      </c>
      <c r="N105" s="135">
        <f t="shared" si="19"/>
        <v>26.03304</v>
      </c>
      <c r="O105" s="135">
        <f t="shared" si="19"/>
        <v>43.160040000000002</v>
      </c>
      <c r="P105" s="136"/>
      <c r="Q105" s="168"/>
    </row>
    <row r="106" spans="1:17" ht="18.75" customHeight="1" thickBot="1" x14ac:dyDescent="0.25">
      <c r="A106" s="917"/>
      <c r="B106" s="104"/>
      <c r="C106" s="488"/>
      <c r="D106" s="102" t="s">
        <v>1343</v>
      </c>
      <c r="E106" s="472"/>
      <c r="F106" s="472"/>
      <c r="G106" s="472"/>
      <c r="H106" s="472"/>
      <c r="I106" s="472"/>
      <c r="J106" s="472"/>
      <c r="K106" s="472"/>
      <c r="L106" s="472"/>
      <c r="M106" s="788">
        <f>(M105+N105+O105)</f>
        <v>102.07692</v>
      </c>
      <c r="N106" s="789"/>
      <c r="O106" s="789"/>
      <c r="P106" s="790"/>
      <c r="Q106" s="168"/>
    </row>
    <row r="107" spans="1:17" ht="46.5" customHeight="1" thickBot="1" x14ac:dyDescent="0.25">
      <c r="A107" s="635"/>
      <c r="B107" s="635"/>
      <c r="C107" s="635"/>
      <c r="D107" s="629" t="str">
        <f>HYPERLINK("#Оглавление!h17","&lt;&lt;&lt;&lt;&lt;")</f>
        <v>&lt;&lt;&lt;&lt;&lt;</v>
      </c>
      <c r="E107" s="635"/>
      <c r="F107" s="635"/>
      <c r="G107" s="635"/>
      <c r="H107" s="635"/>
      <c r="I107" s="635"/>
      <c r="J107" s="635"/>
      <c r="K107" s="635"/>
      <c r="L107" s="635"/>
      <c r="M107" s="635"/>
      <c r="N107" s="635"/>
      <c r="O107" s="635"/>
      <c r="P107" s="635"/>
      <c r="Q107" s="168"/>
    </row>
    <row r="108" spans="1:17" ht="33.75" customHeight="1" thickBot="1" x14ac:dyDescent="0.25">
      <c r="A108" s="744">
        <v>43982</v>
      </c>
      <c r="B108" s="913" t="s">
        <v>1179</v>
      </c>
      <c r="C108" s="387" t="s">
        <v>1436</v>
      </c>
      <c r="D108" s="182" t="s">
        <v>1351</v>
      </c>
      <c r="E108" s="390" t="s">
        <v>1435</v>
      </c>
      <c r="F108" s="499" t="s">
        <v>1511</v>
      </c>
      <c r="G108" s="499" t="s">
        <v>1557</v>
      </c>
      <c r="H108" s="720" t="s">
        <v>1558</v>
      </c>
      <c r="I108" s="499" t="s">
        <v>1559</v>
      </c>
      <c r="J108" s="720" t="s">
        <v>1446</v>
      </c>
      <c r="K108" s="499" t="s">
        <v>1560</v>
      </c>
      <c r="L108" s="499" t="s">
        <v>1561</v>
      </c>
      <c r="M108" s="125" t="str">
        <f>'Данные по ТП'!C211</f>
        <v>ТМ-400/10</v>
      </c>
      <c r="N108" s="126" t="s">
        <v>1352</v>
      </c>
      <c r="O108" s="125" t="s">
        <v>5</v>
      </c>
      <c r="P108" s="127" t="str">
        <f>'Данные по ТП'!F211</f>
        <v>Б/Н-10</v>
      </c>
      <c r="Q108" s="168"/>
    </row>
    <row r="109" spans="1:17" ht="19.5" thickBot="1" x14ac:dyDescent="0.25">
      <c r="A109" s="915"/>
      <c r="B109" s="913"/>
      <c r="C109" s="492" t="s">
        <v>845</v>
      </c>
      <c r="D109" s="320" t="s">
        <v>845</v>
      </c>
      <c r="E109" s="320"/>
      <c r="F109" s="686">
        <f>((O109*1.73*220*0.9)/1000)+((N109*1.73*220*0.9)/1000)+((M109*1.73*220*0.9)/1000)</f>
        <v>16.44192</v>
      </c>
      <c r="G109" s="822"/>
      <c r="H109" s="822"/>
      <c r="I109" s="822"/>
      <c r="J109" s="822"/>
      <c r="K109" s="822"/>
      <c r="L109" s="822"/>
      <c r="M109" s="362">
        <v>21</v>
      </c>
      <c r="N109" s="304">
        <v>16</v>
      </c>
      <c r="O109" s="304">
        <v>11</v>
      </c>
      <c r="P109" s="304">
        <v>10</v>
      </c>
    </row>
    <row r="110" spans="1:17" ht="19.5" thickBot="1" x14ac:dyDescent="0.25">
      <c r="A110" s="916"/>
      <c r="B110" s="913"/>
      <c r="C110" s="492" t="s">
        <v>846</v>
      </c>
      <c r="D110" s="320" t="s">
        <v>846</v>
      </c>
      <c r="E110" s="320"/>
      <c r="F110" s="686">
        <f t="shared" ref="F110:F113" si="20">((O110*1.73*220*0.9)/1000)+((N110*1.73*220*0.9)/1000)+((M110*1.73*220*0.9)/1000)</f>
        <v>0</v>
      </c>
      <c r="G110" s="823"/>
      <c r="H110" s="823"/>
      <c r="I110" s="823"/>
      <c r="J110" s="823"/>
      <c r="K110" s="823"/>
      <c r="L110" s="823"/>
      <c r="M110" s="362"/>
      <c r="N110" s="304"/>
      <c r="O110" s="304"/>
      <c r="P110" s="304"/>
    </row>
    <row r="111" spans="1:17" ht="19.5" thickBot="1" x14ac:dyDescent="0.25">
      <c r="A111" s="916"/>
      <c r="B111" s="913"/>
      <c r="C111" s="492" t="s">
        <v>847</v>
      </c>
      <c r="D111" s="320" t="s">
        <v>847</v>
      </c>
      <c r="E111" s="320"/>
      <c r="F111" s="686">
        <f t="shared" si="20"/>
        <v>0</v>
      </c>
      <c r="G111" s="686"/>
      <c r="H111" s="686"/>
      <c r="I111" s="686"/>
      <c r="J111" s="686"/>
      <c r="K111" s="686"/>
      <c r="L111" s="686"/>
      <c r="M111" s="362"/>
      <c r="N111" s="304"/>
      <c r="O111" s="304"/>
      <c r="P111" s="304"/>
    </row>
    <row r="112" spans="1:17" ht="19.5" thickBot="1" x14ac:dyDescent="0.25">
      <c r="A112" s="916"/>
      <c r="B112" s="913"/>
      <c r="C112" s="492" t="s">
        <v>1126</v>
      </c>
      <c r="D112" s="320" t="s">
        <v>1126</v>
      </c>
      <c r="E112" s="320"/>
      <c r="F112" s="686">
        <f t="shared" si="20"/>
        <v>0</v>
      </c>
      <c r="G112" s="686"/>
      <c r="H112" s="686"/>
      <c r="I112" s="686"/>
      <c r="J112" s="686"/>
      <c r="K112" s="686"/>
      <c r="L112" s="686"/>
      <c r="M112" s="362"/>
      <c r="N112" s="304"/>
      <c r="O112" s="304"/>
      <c r="P112" s="304"/>
    </row>
    <row r="113" spans="1:50" ht="19.5" thickBot="1" x14ac:dyDescent="0.25">
      <c r="A113" s="916"/>
      <c r="B113" s="913"/>
      <c r="C113" s="492" t="s">
        <v>1119</v>
      </c>
      <c r="D113" s="320" t="s">
        <v>1119</v>
      </c>
      <c r="E113" s="320"/>
      <c r="F113" s="686">
        <f t="shared" si="20"/>
        <v>0</v>
      </c>
      <c r="G113" s="686"/>
      <c r="H113" s="686"/>
      <c r="I113" s="686"/>
      <c r="J113" s="686"/>
      <c r="K113" s="686"/>
      <c r="L113" s="686"/>
      <c r="M113" s="362"/>
      <c r="N113" s="304"/>
      <c r="O113" s="304"/>
      <c r="P113" s="304"/>
    </row>
    <row r="114" spans="1:50" ht="19.5" thickBot="1" x14ac:dyDescent="0.25">
      <c r="A114" s="916"/>
      <c r="B114" s="913"/>
      <c r="C114" s="488"/>
      <c r="D114" s="102" t="s">
        <v>1344</v>
      </c>
      <c r="E114" s="102"/>
      <c r="F114" s="102"/>
      <c r="G114" s="102"/>
      <c r="H114" s="102"/>
      <c r="I114" s="102"/>
      <c r="J114" s="102"/>
      <c r="K114" s="102"/>
      <c r="L114" s="102"/>
      <c r="M114" s="93">
        <f>SUM(M108:M113)</f>
        <v>21</v>
      </c>
      <c r="N114" s="93">
        <f>SUM(N108:N113)</f>
        <v>16</v>
      </c>
      <c r="O114" s="93">
        <f>SUM(O108:O113)</f>
        <v>11</v>
      </c>
      <c r="P114" s="93">
        <f>SUM(P108:P113)</f>
        <v>10</v>
      </c>
    </row>
    <row r="115" spans="1:50" ht="19.5" thickBot="1" x14ac:dyDescent="0.25">
      <c r="A115" s="916"/>
      <c r="B115" s="913"/>
      <c r="C115" s="488"/>
      <c r="D115" s="102" t="s">
        <v>1315</v>
      </c>
      <c r="E115" s="3"/>
      <c r="F115" s="3"/>
      <c r="G115" s="3"/>
      <c r="H115" s="3"/>
      <c r="I115" s="3"/>
      <c r="J115" s="3"/>
      <c r="K115" s="3"/>
      <c r="L115" s="3"/>
      <c r="M115" s="135">
        <f t="shared" ref="M115:O115" si="21">(M114*1.73*220*0.9)/1000</f>
        <v>7.1933399999999992</v>
      </c>
      <c r="N115" s="135">
        <f t="shared" si="21"/>
        <v>5.4806400000000002</v>
      </c>
      <c r="O115" s="135">
        <f t="shared" si="21"/>
        <v>3.7679400000000003</v>
      </c>
      <c r="P115" s="136"/>
      <c r="Q115" s="168"/>
    </row>
    <row r="116" spans="1:50" ht="18.75" customHeight="1" thickBot="1" x14ac:dyDescent="0.25">
      <c r="A116" s="917"/>
      <c r="B116" s="913"/>
      <c r="C116" s="745"/>
      <c r="D116" s="746" t="s">
        <v>1343</v>
      </c>
      <c r="E116" s="747"/>
      <c r="F116" s="747"/>
      <c r="G116" s="747"/>
      <c r="H116" s="747"/>
      <c r="I116" s="747"/>
      <c r="J116" s="747"/>
      <c r="K116" s="747"/>
      <c r="L116" s="747"/>
      <c r="M116" s="918">
        <f>(M115+N115+O115)</f>
        <v>16.44192</v>
      </c>
      <c r="N116" s="919"/>
      <c r="O116" s="919"/>
      <c r="P116" s="920"/>
      <c r="Q116" s="168"/>
    </row>
    <row r="117" spans="1:50" s="750" customFormat="1" ht="59.25" customHeight="1" x14ac:dyDescent="0.2">
      <c r="A117" s="748"/>
      <c r="B117" s="748"/>
      <c r="C117" s="748"/>
      <c r="D117" s="713" t="str">
        <f>HYPERLINK("#Оглавление!h17","&lt;&lt;&lt;&lt;&lt;")</f>
        <v>&lt;&lt;&lt;&lt;&lt;</v>
      </c>
      <c r="E117" s="748"/>
      <c r="F117" s="748"/>
      <c r="G117" s="748"/>
      <c r="H117" s="748"/>
      <c r="I117" s="748"/>
      <c r="J117" s="748"/>
      <c r="K117" s="748"/>
      <c r="L117" s="748"/>
      <c r="M117" s="748"/>
      <c r="N117" s="748"/>
      <c r="O117" s="748"/>
      <c r="P117" s="748"/>
      <c r="Q117" s="749"/>
      <c r="R117" s="749"/>
      <c r="S117" s="749"/>
      <c r="T117" s="749"/>
      <c r="U117" s="749"/>
      <c r="V117" s="749"/>
      <c r="W117" s="749"/>
      <c r="X117" s="749"/>
      <c r="Y117" s="749"/>
      <c r="Z117" s="749"/>
      <c r="AA117" s="749"/>
      <c r="AB117" s="749"/>
      <c r="AC117" s="749"/>
      <c r="AD117" s="749"/>
      <c r="AE117" s="749"/>
      <c r="AF117" s="749"/>
      <c r="AG117" s="749"/>
      <c r="AH117" s="749"/>
      <c r="AI117" s="749"/>
      <c r="AJ117" s="749"/>
      <c r="AK117" s="749"/>
      <c r="AL117" s="749"/>
      <c r="AM117" s="749"/>
      <c r="AN117" s="749"/>
      <c r="AO117" s="749"/>
      <c r="AP117" s="749"/>
      <c r="AQ117" s="749"/>
      <c r="AR117" s="749"/>
      <c r="AS117" s="749"/>
      <c r="AT117" s="749"/>
      <c r="AU117" s="749"/>
      <c r="AV117" s="749"/>
      <c r="AW117" s="749"/>
      <c r="AX117" s="749"/>
    </row>
    <row r="118" spans="1:50" s="100" customFormat="1" ht="18.75" thickBot="1" x14ac:dyDescent="0.3">
      <c r="C118" s="493"/>
    </row>
    <row r="119" spans="1:50" s="100" customFormat="1" ht="48" thickBot="1" x14ac:dyDescent="0.25">
      <c r="A119" s="719">
        <v>43922</v>
      </c>
      <c r="B119" s="913" t="s">
        <v>1529</v>
      </c>
      <c r="C119" s="751" t="s">
        <v>1436</v>
      </c>
      <c r="D119" s="182" t="s">
        <v>1351</v>
      </c>
      <c r="E119" s="390" t="s">
        <v>1435</v>
      </c>
      <c r="F119" s="499" t="s">
        <v>1511</v>
      </c>
      <c r="G119" s="499" t="s">
        <v>1557</v>
      </c>
      <c r="H119" s="720" t="s">
        <v>1558</v>
      </c>
      <c r="I119" s="499" t="s">
        <v>1559</v>
      </c>
      <c r="J119" s="720" t="s">
        <v>1446</v>
      </c>
      <c r="K119" s="499" t="s">
        <v>1560</v>
      </c>
      <c r="L119" s="499" t="s">
        <v>1561</v>
      </c>
      <c r="M119" s="125">
        <f>'Данные по ТП'!C235</f>
        <v>0</v>
      </c>
      <c r="N119" s="126" t="s">
        <v>1352</v>
      </c>
      <c r="O119" s="125" t="s">
        <v>5</v>
      </c>
      <c r="P119" s="127">
        <f>'Данные по ТП'!F235</f>
        <v>0</v>
      </c>
    </row>
    <row r="120" spans="1:50" s="100" customFormat="1" ht="19.5" thickBot="1" x14ac:dyDescent="0.25">
      <c r="A120" s="914" t="s">
        <v>1554</v>
      </c>
      <c r="B120" s="913"/>
      <c r="C120" s="492">
        <v>2</v>
      </c>
      <c r="D120" s="320"/>
      <c r="E120" s="320"/>
      <c r="F120" s="686">
        <f>((O120*1.73*220*0.9)/1000)+((N120*1.73*220*0.9)/1000)+((M120*1.73*220*0.9)/1000)</f>
        <v>2.39778</v>
      </c>
      <c r="G120" s="822"/>
      <c r="H120" s="822"/>
      <c r="I120" s="822"/>
      <c r="J120" s="822"/>
      <c r="K120" s="822"/>
      <c r="L120" s="822"/>
      <c r="M120" s="701">
        <v>5</v>
      </c>
      <c r="N120" s="701">
        <v>2</v>
      </c>
      <c r="O120" s="701">
        <v>0</v>
      </c>
      <c r="P120" s="701">
        <v>4</v>
      </c>
    </row>
    <row r="121" spans="1:50" s="100" customFormat="1" ht="19.5" thickBot="1" x14ac:dyDescent="0.25">
      <c r="A121" s="914"/>
      <c r="B121" s="913"/>
      <c r="C121" s="492">
        <v>5</v>
      </c>
      <c r="D121" s="320"/>
      <c r="E121" s="320"/>
      <c r="F121" s="686">
        <f t="shared" ref="F121:F124" si="22">((O121*1.73*220*0.9)/1000)+((N121*1.73*220*0.9)/1000)+((M121*1.73*220*0.9)/1000)</f>
        <v>81.867060000000009</v>
      </c>
      <c r="G121" s="823"/>
      <c r="H121" s="823"/>
      <c r="I121" s="823"/>
      <c r="J121" s="823"/>
      <c r="K121" s="823"/>
      <c r="L121" s="823"/>
      <c r="M121" s="701">
        <v>66</v>
      </c>
      <c r="N121" s="701">
        <v>88</v>
      </c>
      <c r="O121" s="701">
        <v>85</v>
      </c>
      <c r="P121" s="701">
        <v>2</v>
      </c>
    </row>
    <row r="122" spans="1:50" s="100" customFormat="1" ht="19.5" thickBot="1" x14ac:dyDescent="0.25">
      <c r="A122" s="914"/>
      <c r="B122" s="913"/>
      <c r="C122" s="492">
        <v>6</v>
      </c>
      <c r="D122" s="320"/>
      <c r="E122" s="320"/>
      <c r="F122" s="686">
        <f t="shared" si="22"/>
        <v>42.132419999999996</v>
      </c>
      <c r="G122" s="686"/>
      <c r="H122" s="686"/>
      <c r="I122" s="686"/>
      <c r="J122" s="686"/>
      <c r="K122" s="686"/>
      <c r="L122" s="686"/>
      <c r="M122" s="701">
        <v>28</v>
      </c>
      <c r="N122" s="701">
        <v>61</v>
      </c>
      <c r="O122" s="701">
        <v>34</v>
      </c>
      <c r="P122" s="701">
        <v>10</v>
      </c>
    </row>
    <row r="123" spans="1:50" s="100" customFormat="1" ht="19.5" thickBot="1" x14ac:dyDescent="0.25">
      <c r="A123" s="914"/>
      <c r="B123" s="913"/>
      <c r="C123" s="492">
        <v>7</v>
      </c>
      <c r="D123" s="320"/>
      <c r="E123" s="320"/>
      <c r="F123" s="686">
        <f t="shared" si="22"/>
        <v>0</v>
      </c>
      <c r="G123" s="686"/>
      <c r="H123" s="686"/>
      <c r="I123" s="686"/>
      <c r="J123" s="686"/>
      <c r="K123" s="686"/>
      <c r="L123" s="686"/>
      <c r="M123" s="701">
        <v>0</v>
      </c>
      <c r="N123" s="701"/>
      <c r="O123" s="701"/>
      <c r="P123" s="701">
        <v>0</v>
      </c>
    </row>
    <row r="124" spans="1:50" s="100" customFormat="1" ht="19.5" thickBot="1" x14ac:dyDescent="0.25">
      <c r="A124" s="914"/>
      <c r="B124" s="913"/>
      <c r="C124" s="492"/>
      <c r="D124" s="320"/>
      <c r="E124" s="320"/>
      <c r="F124" s="686">
        <f t="shared" si="22"/>
        <v>0</v>
      </c>
      <c r="G124" s="686"/>
      <c r="H124" s="686"/>
      <c r="I124" s="686"/>
      <c r="J124" s="686"/>
      <c r="K124" s="686"/>
      <c r="L124" s="686"/>
      <c r="M124" s="701"/>
      <c r="N124" s="701"/>
      <c r="O124" s="701"/>
      <c r="P124" s="701"/>
    </row>
    <row r="125" spans="1:50" s="100" customFormat="1" ht="19.5" thickBot="1" x14ac:dyDescent="0.25">
      <c r="A125" s="914"/>
      <c r="B125" s="913"/>
      <c r="C125" s="488"/>
      <c r="D125" s="102" t="s">
        <v>1344</v>
      </c>
      <c r="E125" s="102"/>
      <c r="F125" s="102"/>
      <c r="G125" s="102"/>
      <c r="H125" s="102"/>
      <c r="I125" s="102"/>
      <c r="J125" s="102"/>
      <c r="K125" s="102"/>
      <c r="L125" s="102"/>
      <c r="M125" s="93">
        <f>SUM(M119:M124)</f>
        <v>99</v>
      </c>
      <c r="N125" s="93">
        <f>SUM(N119:N124)</f>
        <v>151</v>
      </c>
      <c r="O125" s="93">
        <f>SUM(O119:O124)</f>
        <v>119</v>
      </c>
      <c r="P125" s="93">
        <f>SUM(P119:P124)</f>
        <v>16</v>
      </c>
    </row>
    <row r="126" spans="1:50" s="100" customFormat="1" ht="19.5" thickBot="1" x14ac:dyDescent="0.25">
      <c r="A126" s="914"/>
      <c r="B126" s="913"/>
      <c r="C126" s="488"/>
      <c r="D126" s="102" t="s">
        <v>1315</v>
      </c>
      <c r="E126" s="3"/>
      <c r="F126" s="3"/>
      <c r="G126" s="3"/>
      <c r="H126" s="3"/>
      <c r="I126" s="3"/>
      <c r="J126" s="3"/>
      <c r="K126" s="3"/>
      <c r="L126" s="3"/>
      <c r="M126" s="135">
        <f t="shared" ref="M126:O126" si="23">(M125*1.73*220*0.9)/1000</f>
        <v>33.911459999999998</v>
      </c>
      <c r="N126" s="135">
        <f t="shared" si="23"/>
        <v>51.723540000000007</v>
      </c>
      <c r="O126" s="135">
        <f t="shared" si="23"/>
        <v>40.762260000000005</v>
      </c>
      <c r="P126" s="136"/>
    </row>
    <row r="127" spans="1:50" s="100" customFormat="1" ht="18.75" thickBot="1" x14ac:dyDescent="0.25">
      <c r="A127" s="914"/>
      <c r="B127" s="913"/>
      <c r="C127" s="488"/>
      <c r="D127" s="102" t="s">
        <v>1343</v>
      </c>
      <c r="E127" s="472"/>
      <c r="F127" s="472"/>
      <c r="G127" s="472"/>
      <c r="H127" s="472"/>
      <c r="I127" s="472"/>
      <c r="J127" s="472"/>
      <c r="K127" s="472"/>
      <c r="L127" s="472"/>
      <c r="M127" s="788">
        <f>(M126+N126+O126)</f>
        <v>126.39726000000002</v>
      </c>
      <c r="N127" s="789"/>
      <c r="O127" s="789"/>
      <c r="P127" s="790"/>
    </row>
    <row r="128" spans="1:50" s="100" customFormat="1" ht="18.75" thickBot="1" x14ac:dyDescent="0.3">
      <c r="A128" s="914"/>
      <c r="C128" s="493"/>
    </row>
    <row r="129" spans="1:16" s="100" customFormat="1" ht="25.5" x14ac:dyDescent="0.25">
      <c r="C129" s="493"/>
      <c r="D129" s="629" t="str">
        <f>HYPERLINK("#Оглавление!h17","&lt;&lt;&lt;&lt;&lt;")</f>
        <v>&lt;&lt;&lt;&lt;&lt;</v>
      </c>
    </row>
    <row r="130" spans="1:16" s="100" customFormat="1" ht="18.75" thickBot="1" x14ac:dyDescent="0.3">
      <c r="C130" s="493"/>
    </row>
    <row r="131" spans="1:16" s="100" customFormat="1" ht="48" thickBot="1" x14ac:dyDescent="0.25">
      <c r="A131" s="742"/>
      <c r="B131" s="913" t="s">
        <v>1530</v>
      </c>
      <c r="C131" s="387" t="s">
        <v>1436</v>
      </c>
      <c r="D131" s="182" t="s">
        <v>1351</v>
      </c>
      <c r="E131" s="390" t="s">
        <v>1435</v>
      </c>
      <c r="F131" s="499" t="s">
        <v>1511</v>
      </c>
      <c r="G131" s="499" t="s">
        <v>1557</v>
      </c>
      <c r="H131" s="720" t="s">
        <v>1558</v>
      </c>
      <c r="I131" s="499" t="s">
        <v>1559</v>
      </c>
      <c r="J131" s="720" t="s">
        <v>1446</v>
      </c>
      <c r="K131" s="499" t="s">
        <v>1560</v>
      </c>
      <c r="L131" s="499" t="s">
        <v>1561</v>
      </c>
      <c r="M131" s="125">
        <f>'Данные по ТП'!C247</f>
        <v>0</v>
      </c>
      <c r="N131" s="126" t="s">
        <v>1352</v>
      </c>
      <c r="O131" s="125" t="s">
        <v>5</v>
      </c>
      <c r="P131" s="127">
        <f>'Данные по ТП'!F247</f>
        <v>0</v>
      </c>
    </row>
    <row r="132" spans="1:16" s="100" customFormat="1" ht="19.5" thickBot="1" x14ac:dyDescent="0.25">
      <c r="A132" s="927"/>
      <c r="B132" s="913"/>
      <c r="C132" s="492"/>
      <c r="D132" s="320"/>
      <c r="E132" s="320"/>
      <c r="F132" s="686">
        <f>((O132*1.73*220*0.9)/1000)+((N132*1.73*220*0.9)/1000)+((M132*1.73*220*0.9)/1000)</f>
        <v>0</v>
      </c>
      <c r="G132" s="822">
        <v>226</v>
      </c>
      <c r="H132" s="822">
        <v>225</v>
      </c>
      <c r="I132" s="822">
        <v>226</v>
      </c>
      <c r="J132" s="822">
        <v>380</v>
      </c>
      <c r="K132" s="822">
        <v>395</v>
      </c>
      <c r="L132" s="822">
        <v>385</v>
      </c>
      <c r="M132" s="701"/>
      <c r="N132" s="701"/>
      <c r="O132" s="701"/>
      <c r="P132" s="701"/>
    </row>
    <row r="133" spans="1:16" s="100" customFormat="1" ht="19.5" thickBot="1" x14ac:dyDescent="0.25">
      <c r="A133" s="928"/>
      <c r="B133" s="913"/>
      <c r="C133" s="492"/>
      <c r="D133" s="320"/>
      <c r="E133" s="320"/>
      <c r="F133" s="686">
        <f t="shared" ref="F133:F136" si="24">((O133*1.73*220*0.9)/1000)+((N133*1.73*220*0.9)/1000)+((M133*1.73*220*0.9)/1000)</f>
        <v>0</v>
      </c>
      <c r="G133" s="823"/>
      <c r="H133" s="823"/>
      <c r="I133" s="823"/>
      <c r="J133" s="823"/>
      <c r="K133" s="823"/>
      <c r="L133" s="823"/>
      <c r="M133" s="701"/>
      <c r="N133" s="701"/>
      <c r="O133" s="701"/>
      <c r="P133" s="701"/>
    </row>
    <row r="134" spans="1:16" s="100" customFormat="1" ht="19.5" thickBot="1" x14ac:dyDescent="0.25">
      <c r="A134" s="928"/>
      <c r="B134" s="913"/>
      <c r="C134" s="492"/>
      <c r="D134" s="320"/>
      <c r="E134" s="320"/>
      <c r="F134" s="686">
        <f t="shared" si="24"/>
        <v>0</v>
      </c>
      <c r="G134" s="686"/>
      <c r="H134" s="686"/>
      <c r="I134" s="686"/>
      <c r="J134" s="686"/>
      <c r="K134" s="686"/>
      <c r="L134" s="686"/>
      <c r="M134" s="701"/>
      <c r="N134" s="701"/>
      <c r="O134" s="701"/>
      <c r="P134" s="701"/>
    </row>
    <row r="135" spans="1:16" s="100" customFormat="1" ht="19.5" thickBot="1" x14ac:dyDescent="0.25">
      <c r="A135" s="928"/>
      <c r="B135" s="913"/>
      <c r="C135" s="492">
        <v>4</v>
      </c>
      <c r="D135" s="320"/>
      <c r="E135" s="320"/>
      <c r="F135" s="686">
        <f t="shared" si="24"/>
        <v>1.7127000000000001</v>
      </c>
      <c r="G135" s="686"/>
      <c r="H135" s="686"/>
      <c r="I135" s="686"/>
      <c r="J135" s="686"/>
      <c r="K135" s="686"/>
      <c r="L135" s="686"/>
      <c r="M135" s="701">
        <v>1</v>
      </c>
      <c r="N135" s="701">
        <v>2</v>
      </c>
      <c r="O135" s="701">
        <v>2</v>
      </c>
      <c r="P135" s="701">
        <v>2</v>
      </c>
    </row>
    <row r="136" spans="1:16" s="100" customFormat="1" ht="19.5" thickBot="1" x14ac:dyDescent="0.25">
      <c r="A136" s="928"/>
      <c r="B136" s="913"/>
      <c r="C136" s="492">
        <v>5</v>
      </c>
      <c r="D136" s="320"/>
      <c r="E136" s="320"/>
      <c r="F136" s="686">
        <f t="shared" si="24"/>
        <v>12.331440000000001</v>
      </c>
      <c r="G136" s="686"/>
      <c r="H136" s="686"/>
      <c r="I136" s="686"/>
      <c r="J136" s="686"/>
      <c r="K136" s="686"/>
      <c r="L136" s="686"/>
      <c r="M136" s="701">
        <v>12</v>
      </c>
      <c r="N136" s="701">
        <v>8</v>
      </c>
      <c r="O136" s="701">
        <v>16</v>
      </c>
      <c r="P136" s="701">
        <v>5</v>
      </c>
    </row>
    <row r="137" spans="1:16" s="100" customFormat="1" ht="19.5" thickBot="1" x14ac:dyDescent="0.25">
      <c r="A137" s="928"/>
      <c r="B137" s="913"/>
      <c r="C137" s="488"/>
      <c r="D137" s="102" t="s">
        <v>1344</v>
      </c>
      <c r="E137" s="102"/>
      <c r="F137" s="102"/>
      <c r="G137" s="102"/>
      <c r="H137" s="102"/>
      <c r="I137" s="102"/>
      <c r="J137" s="102"/>
      <c r="K137" s="102"/>
      <c r="L137" s="102"/>
      <c r="M137" s="93">
        <f>SUM(M131:M136)</f>
        <v>13</v>
      </c>
      <c r="N137" s="93">
        <f>SUM(N131:N136)</f>
        <v>10</v>
      </c>
      <c r="O137" s="93">
        <f>SUM(O131:O136)</f>
        <v>18</v>
      </c>
      <c r="P137" s="93">
        <f>SUM(P131:P136)</f>
        <v>7</v>
      </c>
    </row>
    <row r="138" spans="1:16" s="100" customFormat="1" ht="19.5" thickBot="1" x14ac:dyDescent="0.25">
      <c r="A138" s="928"/>
      <c r="B138" s="913"/>
      <c r="C138" s="488"/>
      <c r="D138" s="102" t="s">
        <v>1315</v>
      </c>
      <c r="E138" s="3"/>
      <c r="F138" s="3"/>
      <c r="G138" s="3"/>
      <c r="H138" s="3"/>
      <c r="I138" s="3"/>
      <c r="J138" s="3"/>
      <c r="K138" s="3"/>
      <c r="L138" s="3"/>
      <c r="M138" s="135">
        <f t="shared" ref="M138:O138" si="25">(M137*1.73*220*0.9)/1000</f>
        <v>4.4530199999999995</v>
      </c>
      <c r="N138" s="135">
        <f t="shared" si="25"/>
        <v>3.4254000000000002</v>
      </c>
      <c r="O138" s="135">
        <f t="shared" si="25"/>
        <v>6.1657200000000003</v>
      </c>
      <c r="P138" s="136"/>
    </row>
    <row r="139" spans="1:16" s="100" customFormat="1" ht="18.75" thickBot="1" x14ac:dyDescent="0.25">
      <c r="A139" s="929"/>
      <c r="B139" s="913"/>
      <c r="C139" s="488"/>
      <c r="D139" s="102" t="s">
        <v>1343</v>
      </c>
      <c r="E139" s="472"/>
      <c r="F139" s="472"/>
      <c r="G139" s="472"/>
      <c r="H139" s="472"/>
      <c r="I139" s="472"/>
      <c r="J139" s="472"/>
      <c r="K139" s="472"/>
      <c r="L139" s="472"/>
      <c r="M139" s="788">
        <f>(M138+N138+O138)</f>
        <v>14.044140000000001</v>
      </c>
      <c r="N139" s="789"/>
      <c r="O139" s="789"/>
      <c r="P139" s="790"/>
    </row>
    <row r="140" spans="1:16" s="100" customFormat="1" x14ac:dyDescent="0.25">
      <c r="A140" s="743"/>
      <c r="C140" s="493"/>
    </row>
    <row r="141" spans="1:16" s="100" customFormat="1" ht="25.5" x14ac:dyDescent="0.25">
      <c r="A141" s="743"/>
      <c r="C141" s="493"/>
      <c r="D141" s="629" t="str">
        <f>HYPERLINK("#Оглавление!h17","&lt;&lt;&lt;&lt;&lt;")</f>
        <v>&lt;&lt;&lt;&lt;&lt;</v>
      </c>
    </row>
    <row r="142" spans="1:16" s="100" customFormat="1" x14ac:dyDescent="0.25">
      <c r="A142" s="743"/>
      <c r="C142" s="493"/>
    </row>
    <row r="143" spans="1:16" s="100" customFormat="1" ht="18.75" thickBot="1" x14ac:dyDescent="0.3">
      <c r="A143" s="743"/>
      <c r="C143" s="493"/>
    </row>
    <row r="144" spans="1:16" s="100" customFormat="1" ht="48" thickBot="1" x14ac:dyDescent="0.25">
      <c r="A144" s="754">
        <v>43951</v>
      </c>
      <c r="B144" s="913" t="s">
        <v>1531</v>
      </c>
      <c r="C144" s="387" t="s">
        <v>1436</v>
      </c>
      <c r="D144" s="182" t="s">
        <v>1351</v>
      </c>
      <c r="E144" s="390" t="s">
        <v>1435</v>
      </c>
      <c r="F144" s="499" t="s">
        <v>1511</v>
      </c>
      <c r="G144" s="499" t="s">
        <v>1557</v>
      </c>
      <c r="H144" s="720" t="s">
        <v>1558</v>
      </c>
      <c r="I144" s="499" t="s">
        <v>1559</v>
      </c>
      <c r="J144" s="720" t="s">
        <v>1446</v>
      </c>
      <c r="K144" s="499" t="s">
        <v>1560</v>
      </c>
      <c r="L144" s="499" t="s">
        <v>1561</v>
      </c>
      <c r="M144" s="125">
        <f>'Данные по ТП'!C260</f>
        <v>0</v>
      </c>
      <c r="N144" s="126" t="s">
        <v>1352</v>
      </c>
      <c r="O144" s="125" t="s">
        <v>5</v>
      </c>
      <c r="P144" s="127">
        <f>'Данные по ТП'!F260</f>
        <v>0</v>
      </c>
    </row>
    <row r="145" spans="1:16" s="100" customFormat="1" ht="19.5" thickBot="1" x14ac:dyDescent="0.25">
      <c r="A145" s="927" t="s">
        <v>1610</v>
      </c>
      <c r="B145" s="913"/>
      <c r="C145" s="492"/>
      <c r="D145" s="320"/>
      <c r="E145" s="320"/>
      <c r="F145" s="686">
        <f>((O145*1.73*220*0.9)/1000)+((N145*1.73*220*0.9)/1000)+((M145*1.73*220*0.9)/1000)</f>
        <v>0</v>
      </c>
      <c r="G145" s="822"/>
      <c r="H145" s="822"/>
      <c r="I145" s="822"/>
      <c r="J145" s="822"/>
      <c r="K145" s="822"/>
      <c r="L145" s="822"/>
      <c r="M145" s="701"/>
      <c r="N145" s="701"/>
      <c r="O145" s="701"/>
      <c r="P145" s="701"/>
    </row>
    <row r="146" spans="1:16" s="100" customFormat="1" ht="19.5" thickBot="1" x14ac:dyDescent="0.25">
      <c r="A146" s="928"/>
      <c r="B146" s="913"/>
      <c r="C146" s="492"/>
      <c r="D146" s="320"/>
      <c r="E146" s="320"/>
      <c r="F146" s="686">
        <f t="shared" ref="F146:F149" si="26">((O146*1.73*220*0.9)/1000)+((N146*1.73*220*0.9)/1000)+((M146*1.73*220*0.9)/1000)</f>
        <v>0</v>
      </c>
      <c r="G146" s="823"/>
      <c r="H146" s="823"/>
      <c r="I146" s="823"/>
      <c r="J146" s="823"/>
      <c r="K146" s="823"/>
      <c r="L146" s="823"/>
      <c r="M146" s="701"/>
      <c r="N146" s="701"/>
      <c r="O146" s="701"/>
      <c r="P146" s="701"/>
    </row>
    <row r="147" spans="1:16" s="100" customFormat="1" ht="19.5" thickBot="1" x14ac:dyDescent="0.25">
      <c r="A147" s="928"/>
      <c r="B147" s="913"/>
      <c r="C147" s="492"/>
      <c r="D147" s="320"/>
      <c r="E147" s="320"/>
      <c r="F147" s="686">
        <f t="shared" si="26"/>
        <v>0</v>
      </c>
      <c r="G147" s="686"/>
      <c r="H147" s="686"/>
      <c r="I147" s="686"/>
      <c r="J147" s="686"/>
      <c r="K147" s="686"/>
      <c r="L147" s="686"/>
      <c r="M147" s="701"/>
      <c r="N147" s="701"/>
      <c r="O147" s="701"/>
      <c r="P147" s="701"/>
    </row>
    <row r="148" spans="1:16" s="100" customFormat="1" ht="19.5" thickBot="1" x14ac:dyDescent="0.25">
      <c r="A148" s="928"/>
      <c r="B148" s="913"/>
      <c r="C148" s="492"/>
      <c r="D148" s="320"/>
      <c r="E148" s="320"/>
      <c r="F148" s="686">
        <f t="shared" si="26"/>
        <v>0</v>
      </c>
      <c r="G148" s="686"/>
      <c r="H148" s="686"/>
      <c r="I148" s="686"/>
      <c r="J148" s="686"/>
      <c r="K148" s="686"/>
      <c r="L148" s="686"/>
      <c r="M148" s="701"/>
      <c r="N148" s="701"/>
      <c r="O148" s="701"/>
      <c r="P148" s="701"/>
    </row>
    <row r="149" spans="1:16" s="100" customFormat="1" ht="19.5" thickBot="1" x14ac:dyDescent="0.25">
      <c r="A149" s="928"/>
      <c r="B149" s="913"/>
      <c r="C149" s="492"/>
      <c r="D149" s="320"/>
      <c r="E149" s="320"/>
      <c r="F149" s="686">
        <f t="shared" si="26"/>
        <v>0</v>
      </c>
      <c r="G149" s="686"/>
      <c r="H149" s="686"/>
      <c r="I149" s="686"/>
      <c r="J149" s="686"/>
      <c r="K149" s="686"/>
      <c r="L149" s="686"/>
      <c r="M149" s="701"/>
      <c r="N149" s="701"/>
      <c r="O149" s="701"/>
      <c r="P149" s="701"/>
    </row>
    <row r="150" spans="1:16" s="100" customFormat="1" ht="19.5" thickBot="1" x14ac:dyDescent="0.25">
      <c r="A150" s="928"/>
      <c r="B150" s="913"/>
      <c r="C150" s="488"/>
      <c r="D150" s="102" t="s">
        <v>1344</v>
      </c>
      <c r="E150" s="102"/>
      <c r="F150" s="102"/>
      <c r="G150" s="102"/>
      <c r="H150" s="102"/>
      <c r="I150" s="102"/>
      <c r="J150" s="102"/>
      <c r="K150" s="102"/>
      <c r="L150" s="102"/>
      <c r="M150" s="93">
        <f>SUM(M144:M149)</f>
        <v>0</v>
      </c>
      <c r="N150" s="93">
        <f>SUM(N144:N149)</f>
        <v>0</v>
      </c>
      <c r="O150" s="93">
        <f>SUM(O144:O149)</f>
        <v>0</v>
      </c>
      <c r="P150" s="93">
        <f>SUM(P144:P149)</f>
        <v>0</v>
      </c>
    </row>
    <row r="151" spans="1:16" s="100" customFormat="1" ht="19.5" thickBot="1" x14ac:dyDescent="0.25">
      <c r="A151" s="928"/>
      <c r="B151" s="913"/>
      <c r="C151" s="488"/>
      <c r="D151" s="102" t="s">
        <v>1315</v>
      </c>
      <c r="E151" s="3"/>
      <c r="F151" s="3"/>
      <c r="G151" s="3"/>
      <c r="H151" s="3"/>
      <c r="I151" s="3"/>
      <c r="J151" s="3"/>
      <c r="K151" s="3"/>
      <c r="L151" s="3"/>
      <c r="M151" s="135">
        <f t="shared" ref="M151:O151" si="27">(M150*1.73*220*0.9)/1000</f>
        <v>0</v>
      </c>
      <c r="N151" s="135">
        <f t="shared" si="27"/>
        <v>0</v>
      </c>
      <c r="O151" s="135">
        <f t="shared" si="27"/>
        <v>0</v>
      </c>
      <c r="P151" s="136"/>
    </row>
    <row r="152" spans="1:16" s="100" customFormat="1" ht="18.75" thickBot="1" x14ac:dyDescent="0.25">
      <c r="A152" s="929"/>
      <c r="B152" s="913"/>
      <c r="C152" s="488"/>
      <c r="D152" s="102" t="s">
        <v>1343</v>
      </c>
      <c r="E152" s="472"/>
      <c r="F152" s="472"/>
      <c r="G152" s="472"/>
      <c r="H152" s="472"/>
      <c r="I152" s="472"/>
      <c r="J152" s="472"/>
      <c r="K152" s="472"/>
      <c r="L152" s="472"/>
      <c r="M152" s="788">
        <f>(M151+N151+O151)</f>
        <v>0</v>
      </c>
      <c r="N152" s="789"/>
      <c r="O152" s="789"/>
      <c r="P152" s="790"/>
    </row>
    <row r="153" spans="1:16" s="100" customFormat="1" x14ac:dyDescent="0.25">
      <c r="A153" s="743"/>
      <c r="C153" s="493"/>
    </row>
    <row r="154" spans="1:16" s="100" customFormat="1" ht="25.5" x14ac:dyDescent="0.25">
      <c r="A154" s="743"/>
      <c r="C154" s="493"/>
      <c r="D154" s="629" t="str">
        <f>HYPERLINK("#Оглавление!h17","&lt;&lt;&lt;&lt;&lt;")</f>
        <v>&lt;&lt;&lt;&lt;&lt;</v>
      </c>
    </row>
    <row r="155" spans="1:16" s="100" customFormat="1" x14ac:dyDescent="0.25">
      <c r="A155" s="743"/>
      <c r="C155" s="493"/>
    </row>
    <row r="156" spans="1:16" s="100" customFormat="1" ht="18.75" thickBot="1" x14ac:dyDescent="0.3">
      <c r="A156" s="743"/>
      <c r="C156" s="493"/>
    </row>
    <row r="157" spans="1:16" s="100" customFormat="1" ht="36.75" customHeight="1" thickBot="1" x14ac:dyDescent="0.25">
      <c r="A157" s="754">
        <v>43951</v>
      </c>
      <c r="B157" s="921" t="s">
        <v>1532</v>
      </c>
      <c r="C157" s="706" t="s">
        <v>1436</v>
      </c>
      <c r="D157" s="182" t="s">
        <v>1351</v>
      </c>
      <c r="E157" s="390" t="s">
        <v>1435</v>
      </c>
      <c r="F157" s="499" t="s">
        <v>1511</v>
      </c>
      <c r="G157" s="499" t="s">
        <v>1557</v>
      </c>
      <c r="H157" s="720" t="s">
        <v>1558</v>
      </c>
      <c r="I157" s="499" t="s">
        <v>1559</v>
      </c>
      <c r="J157" s="720" t="s">
        <v>1446</v>
      </c>
      <c r="K157" s="499" t="s">
        <v>1560</v>
      </c>
      <c r="L157" s="499" t="s">
        <v>1561</v>
      </c>
      <c r="M157" s="125">
        <f>'Данные по ТП'!C273</f>
        <v>0</v>
      </c>
      <c r="N157" s="126" t="s">
        <v>1352</v>
      </c>
      <c r="O157" s="125" t="s">
        <v>5</v>
      </c>
      <c r="P157" s="127">
        <f>'Данные по ТП'!F273</f>
        <v>0</v>
      </c>
    </row>
    <row r="158" spans="1:16" s="100" customFormat="1" ht="19.5" thickBot="1" x14ac:dyDescent="0.25">
      <c r="A158" s="927" t="s">
        <v>1610</v>
      </c>
      <c r="B158" s="922"/>
      <c r="C158" s="492"/>
      <c r="D158" s="320"/>
      <c r="E158" s="320"/>
      <c r="F158" s="686">
        <f>((O158*1.73*220*0.9)/1000)+((N158*1.73*220*0.9)/1000)+((M158*1.73*220*0.9)/1000)</f>
        <v>11.303820000000002</v>
      </c>
      <c r="G158" s="822">
        <v>242</v>
      </c>
      <c r="H158" s="822">
        <v>242</v>
      </c>
      <c r="I158" s="822">
        <v>241</v>
      </c>
      <c r="J158" s="822">
        <v>420</v>
      </c>
      <c r="K158" s="822">
        <v>419</v>
      </c>
      <c r="L158" s="822">
        <v>418</v>
      </c>
      <c r="M158" s="701">
        <v>11</v>
      </c>
      <c r="N158" s="701">
        <v>11</v>
      </c>
      <c r="O158" s="701">
        <v>11</v>
      </c>
      <c r="P158" s="701">
        <v>9</v>
      </c>
    </row>
    <row r="159" spans="1:16" s="100" customFormat="1" ht="19.5" thickBot="1" x14ac:dyDescent="0.25">
      <c r="A159" s="928"/>
      <c r="B159" s="922"/>
      <c r="C159" s="492"/>
      <c r="D159" s="320"/>
      <c r="E159" s="320"/>
      <c r="F159" s="686">
        <f t="shared" ref="F159:F162" si="28">((O159*1.73*220*0.9)/1000)+((N159*1.73*220*0.9)/1000)+((M159*1.73*220*0.9)/1000)</f>
        <v>0</v>
      </c>
      <c r="G159" s="823"/>
      <c r="H159" s="823"/>
      <c r="I159" s="823"/>
      <c r="J159" s="823"/>
      <c r="K159" s="823"/>
      <c r="L159" s="823"/>
      <c r="M159" s="701"/>
      <c r="N159" s="701"/>
      <c r="O159" s="701"/>
      <c r="P159" s="701"/>
    </row>
    <row r="160" spans="1:16" s="100" customFormat="1" ht="19.5" thickBot="1" x14ac:dyDescent="0.25">
      <c r="A160" s="928"/>
      <c r="B160" s="922"/>
      <c r="C160" s="492"/>
      <c r="D160" s="320"/>
      <c r="E160" s="320"/>
      <c r="F160" s="686">
        <f t="shared" si="28"/>
        <v>0</v>
      </c>
      <c r="G160" s="686"/>
      <c r="H160" s="686"/>
      <c r="I160" s="686"/>
      <c r="J160" s="686"/>
      <c r="K160" s="686"/>
      <c r="L160" s="686"/>
      <c r="M160" s="701"/>
      <c r="N160" s="701"/>
      <c r="O160" s="701"/>
      <c r="P160" s="701"/>
    </row>
    <row r="161" spans="1:16" s="100" customFormat="1" ht="19.5" thickBot="1" x14ac:dyDescent="0.25">
      <c r="A161" s="928"/>
      <c r="B161" s="922"/>
      <c r="C161" s="492"/>
      <c r="D161" s="320"/>
      <c r="E161" s="320"/>
      <c r="F161" s="686">
        <f t="shared" si="28"/>
        <v>0</v>
      </c>
      <c r="G161" s="686"/>
      <c r="H161" s="686"/>
      <c r="I161" s="686"/>
      <c r="J161" s="686"/>
      <c r="K161" s="686"/>
      <c r="L161" s="686"/>
      <c r="M161" s="701"/>
      <c r="N161" s="701"/>
      <c r="O161" s="701"/>
      <c r="P161" s="701"/>
    </row>
    <row r="162" spans="1:16" s="100" customFormat="1" ht="19.5" thickBot="1" x14ac:dyDescent="0.25">
      <c r="A162" s="928"/>
      <c r="B162" s="922"/>
      <c r="C162" s="492"/>
      <c r="D162" s="320"/>
      <c r="E162" s="320"/>
      <c r="F162" s="686">
        <f t="shared" si="28"/>
        <v>0</v>
      </c>
      <c r="G162" s="686"/>
      <c r="H162" s="686"/>
      <c r="I162" s="686"/>
      <c r="J162" s="686"/>
      <c r="K162" s="686"/>
      <c r="L162" s="686"/>
      <c r="M162" s="701"/>
      <c r="N162" s="701"/>
      <c r="O162" s="701"/>
      <c r="P162" s="701"/>
    </row>
    <row r="163" spans="1:16" s="100" customFormat="1" ht="19.5" thickBot="1" x14ac:dyDescent="0.25">
      <c r="A163" s="928"/>
      <c r="B163" s="922"/>
      <c r="C163" s="488"/>
      <c r="D163" s="102" t="s">
        <v>1344</v>
      </c>
      <c r="E163" s="102"/>
      <c r="F163" s="102"/>
      <c r="G163" s="102"/>
      <c r="H163" s="102"/>
      <c r="I163" s="102"/>
      <c r="J163" s="102"/>
      <c r="K163" s="102"/>
      <c r="L163" s="102"/>
      <c r="M163" s="93">
        <f>SUM(M157:M162)</f>
        <v>11</v>
      </c>
      <c r="N163" s="93">
        <f>SUM(N157:N162)</f>
        <v>11</v>
      </c>
      <c r="O163" s="93">
        <f>SUM(O157:O162)</f>
        <v>11</v>
      </c>
      <c r="P163" s="93">
        <f>SUM(P157:P162)</f>
        <v>9</v>
      </c>
    </row>
    <row r="164" spans="1:16" s="100" customFormat="1" ht="19.5" thickBot="1" x14ac:dyDescent="0.25">
      <c r="A164" s="928"/>
      <c r="B164" s="922"/>
      <c r="C164" s="488"/>
      <c r="D164" s="102" t="s">
        <v>1315</v>
      </c>
      <c r="E164" s="3"/>
      <c r="F164" s="3"/>
      <c r="G164" s="3"/>
      <c r="H164" s="3"/>
      <c r="I164" s="3"/>
      <c r="J164" s="3"/>
      <c r="K164" s="3"/>
      <c r="L164" s="3"/>
      <c r="M164" s="135">
        <f t="shared" ref="M164:O164" si="29">(M163*1.73*220*0.9)/1000</f>
        <v>3.7679400000000003</v>
      </c>
      <c r="N164" s="135">
        <f t="shared" si="29"/>
        <v>3.7679400000000003</v>
      </c>
      <c r="O164" s="135">
        <f t="shared" si="29"/>
        <v>3.7679400000000003</v>
      </c>
      <c r="P164" s="136"/>
    </row>
    <row r="165" spans="1:16" s="100" customFormat="1" ht="18.75" thickBot="1" x14ac:dyDescent="0.25">
      <c r="A165" s="929"/>
      <c r="B165" s="922"/>
      <c r="C165" s="488"/>
      <c r="D165" s="102" t="s">
        <v>1343</v>
      </c>
      <c r="E165" s="472"/>
      <c r="F165" s="472"/>
      <c r="G165" s="472"/>
      <c r="H165" s="472"/>
      <c r="I165" s="472"/>
      <c r="J165" s="472"/>
      <c r="K165" s="472"/>
      <c r="L165" s="472"/>
      <c r="M165" s="788">
        <f>(M164+N164+O164)</f>
        <v>11.303820000000002</v>
      </c>
      <c r="N165" s="789"/>
      <c r="O165" s="789"/>
      <c r="P165" s="790"/>
    </row>
    <row r="166" spans="1:16" s="100" customFormat="1" ht="48" thickBot="1" x14ac:dyDescent="0.25">
      <c r="A166" s="743"/>
      <c r="B166" s="922"/>
      <c r="C166" s="387" t="s">
        <v>1436</v>
      </c>
      <c r="D166" s="182" t="s">
        <v>1327</v>
      </c>
      <c r="E166" s="390" t="s">
        <v>1435</v>
      </c>
      <c r="F166" s="499" t="s">
        <v>1511</v>
      </c>
      <c r="G166" s="499" t="s">
        <v>1557</v>
      </c>
      <c r="H166" s="720" t="s">
        <v>1558</v>
      </c>
      <c r="I166" s="499" t="s">
        <v>1559</v>
      </c>
      <c r="J166" s="720" t="s">
        <v>1446</v>
      </c>
      <c r="K166" s="499" t="s">
        <v>1560</v>
      </c>
      <c r="L166" s="499" t="s">
        <v>1561</v>
      </c>
      <c r="M166" s="125">
        <f>'Данные по ТП'!C282</f>
        <v>0</v>
      </c>
      <c r="N166" s="126" t="s">
        <v>1352</v>
      </c>
      <c r="O166" s="125" t="s">
        <v>5</v>
      </c>
      <c r="P166" s="127">
        <f>'Данные по ТП'!F282</f>
        <v>0</v>
      </c>
    </row>
    <row r="167" spans="1:16" s="100" customFormat="1" ht="19.5" thickBot="1" x14ac:dyDescent="0.25">
      <c r="A167" s="743"/>
      <c r="B167" s="922"/>
      <c r="C167" s="492"/>
      <c r="D167" s="320"/>
      <c r="E167" s="320"/>
      <c r="F167" s="686">
        <f>((O167*1.73*220*0.9)/1000)+((N167*1.73*220*0.9)/1000)+((M167*1.73*220*0.9)/1000)</f>
        <v>0</v>
      </c>
      <c r="G167" s="822"/>
      <c r="H167" s="822"/>
      <c r="I167" s="822"/>
      <c r="J167" s="822"/>
      <c r="K167" s="822"/>
      <c r="L167" s="822"/>
      <c r="M167" s="701"/>
      <c r="N167" s="701"/>
      <c r="O167" s="701"/>
      <c r="P167" s="701"/>
    </row>
    <row r="168" spans="1:16" s="100" customFormat="1" ht="19.5" thickBot="1" x14ac:dyDescent="0.25">
      <c r="A168" s="743"/>
      <c r="B168" s="922"/>
      <c r="C168" s="492"/>
      <c r="D168" s="320"/>
      <c r="E168" s="320"/>
      <c r="F168" s="686">
        <f t="shared" ref="F168:F171" si="30">((O168*1.73*220*0.9)/1000)+((N168*1.73*220*0.9)/1000)+((M168*1.73*220*0.9)/1000)</f>
        <v>0</v>
      </c>
      <c r="G168" s="823"/>
      <c r="H168" s="823"/>
      <c r="I168" s="823"/>
      <c r="J168" s="823"/>
      <c r="K168" s="823"/>
      <c r="L168" s="823"/>
      <c r="M168" s="701"/>
      <c r="N168" s="701"/>
      <c r="O168" s="701"/>
      <c r="P168" s="701"/>
    </row>
    <row r="169" spans="1:16" s="100" customFormat="1" ht="19.5" thickBot="1" x14ac:dyDescent="0.25">
      <c r="A169" s="743"/>
      <c r="B169" s="922"/>
      <c r="C169" s="492"/>
      <c r="D169" s="320"/>
      <c r="E169" s="320"/>
      <c r="F169" s="686">
        <f t="shared" si="30"/>
        <v>0</v>
      </c>
      <c r="G169" s="686"/>
      <c r="H169" s="686"/>
      <c r="I169" s="686"/>
      <c r="J169" s="686"/>
      <c r="K169" s="686"/>
      <c r="L169" s="686"/>
      <c r="M169" s="701"/>
      <c r="N169" s="701"/>
      <c r="O169" s="701"/>
      <c r="P169" s="701"/>
    </row>
    <row r="170" spans="1:16" s="100" customFormat="1" ht="19.5" thickBot="1" x14ac:dyDescent="0.25">
      <c r="A170" s="743"/>
      <c r="B170" s="922"/>
      <c r="C170" s="492"/>
      <c r="D170" s="320"/>
      <c r="E170" s="320"/>
      <c r="F170" s="686">
        <f t="shared" si="30"/>
        <v>0</v>
      </c>
      <c r="G170" s="686"/>
      <c r="H170" s="686"/>
      <c r="I170" s="686"/>
      <c r="J170" s="686"/>
      <c r="K170" s="686"/>
      <c r="L170" s="686"/>
      <c r="M170" s="701"/>
      <c r="N170" s="701"/>
      <c r="O170" s="701"/>
      <c r="P170" s="701"/>
    </row>
    <row r="171" spans="1:16" s="100" customFormat="1" ht="19.5" thickBot="1" x14ac:dyDescent="0.25">
      <c r="A171" s="743"/>
      <c r="B171" s="922"/>
      <c r="C171" s="492"/>
      <c r="D171" s="320"/>
      <c r="E171" s="320"/>
      <c r="F171" s="686">
        <f t="shared" si="30"/>
        <v>0</v>
      </c>
      <c r="G171" s="686"/>
      <c r="H171" s="686"/>
      <c r="I171" s="686"/>
      <c r="J171" s="686"/>
      <c r="K171" s="686"/>
      <c r="L171" s="686"/>
      <c r="M171" s="701"/>
      <c r="N171" s="701"/>
      <c r="O171" s="701"/>
      <c r="P171" s="701"/>
    </row>
    <row r="172" spans="1:16" s="100" customFormat="1" ht="19.5" thickBot="1" x14ac:dyDescent="0.25">
      <c r="A172" s="743"/>
      <c r="B172" s="922"/>
      <c r="C172" s="488"/>
      <c r="D172" s="102" t="s">
        <v>1344</v>
      </c>
      <c r="E172" s="102"/>
      <c r="F172" s="102"/>
      <c r="G172" s="102"/>
      <c r="H172" s="102"/>
      <c r="I172" s="102"/>
      <c r="J172" s="102"/>
      <c r="K172" s="102"/>
      <c r="L172" s="102"/>
      <c r="M172" s="93">
        <f>SUM(M166:M171)</f>
        <v>0</v>
      </c>
      <c r="N172" s="93">
        <f>SUM(N166:N171)</f>
        <v>0</v>
      </c>
      <c r="O172" s="93">
        <f>SUM(O166:O171)</f>
        <v>0</v>
      </c>
      <c r="P172" s="93">
        <f>SUM(P166:P171)</f>
        <v>0</v>
      </c>
    </row>
    <row r="173" spans="1:16" s="100" customFormat="1" ht="19.5" thickBot="1" x14ac:dyDescent="0.25">
      <c r="A173" s="743"/>
      <c r="B173" s="224"/>
      <c r="C173" s="488"/>
      <c r="D173" s="102" t="s">
        <v>1315</v>
      </c>
      <c r="E173" s="3"/>
      <c r="F173" s="3"/>
      <c r="G173" s="3"/>
      <c r="H173" s="3"/>
      <c r="I173" s="3"/>
      <c r="J173" s="3"/>
      <c r="K173" s="3"/>
      <c r="L173" s="3"/>
      <c r="M173" s="135">
        <f t="shared" ref="M173:O173" si="31">(M172*1.73*220*0.9)/1000</f>
        <v>0</v>
      </c>
      <c r="N173" s="135">
        <f t="shared" si="31"/>
        <v>0</v>
      </c>
      <c r="O173" s="135">
        <f t="shared" si="31"/>
        <v>0</v>
      </c>
      <c r="P173" s="136"/>
    </row>
    <row r="174" spans="1:16" s="100" customFormat="1" ht="18.75" thickBot="1" x14ac:dyDescent="0.25">
      <c r="A174" s="743"/>
      <c r="B174" s="707"/>
      <c r="C174" s="488"/>
      <c r="D174" s="102" t="s">
        <v>1343</v>
      </c>
      <c r="E174" s="472"/>
      <c r="F174" s="472"/>
      <c r="G174" s="472"/>
      <c r="H174" s="472"/>
      <c r="I174" s="472"/>
      <c r="J174" s="472"/>
      <c r="K174" s="472"/>
      <c r="L174" s="472"/>
      <c r="M174" s="788">
        <f>(M173+N173+O173)</f>
        <v>0</v>
      </c>
      <c r="N174" s="789"/>
      <c r="O174" s="789"/>
      <c r="P174" s="790"/>
    </row>
    <row r="175" spans="1:16" s="100" customFormat="1" ht="25.5" x14ac:dyDescent="0.25">
      <c r="A175" s="743"/>
      <c r="C175" s="493"/>
      <c r="D175" s="629" t="str">
        <f>HYPERLINK("#Оглавление!h17","&lt;&lt;&lt;&lt;&lt;")</f>
        <v>&lt;&lt;&lt;&lt;&lt;</v>
      </c>
    </row>
    <row r="176" spans="1:16" s="100" customFormat="1" ht="18.75" thickBot="1" x14ac:dyDescent="0.3">
      <c r="A176" s="743"/>
      <c r="C176" s="493"/>
    </row>
    <row r="177" spans="1:16" s="100" customFormat="1" ht="39" customHeight="1" thickBot="1" x14ac:dyDescent="0.25">
      <c r="A177" s="742"/>
      <c r="B177" s="912" t="s">
        <v>1533</v>
      </c>
      <c r="C177" s="387" t="s">
        <v>1436</v>
      </c>
      <c r="D177" s="182" t="s">
        <v>1351</v>
      </c>
      <c r="E177" s="390" t="s">
        <v>1435</v>
      </c>
      <c r="F177" s="499" t="s">
        <v>1511</v>
      </c>
      <c r="G177" s="499" t="s">
        <v>1557</v>
      </c>
      <c r="H177" s="720" t="s">
        <v>1558</v>
      </c>
      <c r="I177" s="499" t="s">
        <v>1559</v>
      </c>
      <c r="J177" s="720" t="s">
        <v>1446</v>
      </c>
      <c r="K177" s="499" t="s">
        <v>1560</v>
      </c>
      <c r="L177" s="499" t="s">
        <v>1561</v>
      </c>
      <c r="M177" s="125">
        <f>'Данные по ТП'!C287</f>
        <v>0</v>
      </c>
      <c r="N177" s="126" t="s">
        <v>1352</v>
      </c>
      <c r="O177" s="125" t="s">
        <v>5</v>
      </c>
      <c r="P177" s="127">
        <f>'Данные по ТП'!F287</f>
        <v>0</v>
      </c>
    </row>
    <row r="178" spans="1:16" s="100" customFormat="1" ht="19.5" thickBot="1" x14ac:dyDescent="0.25">
      <c r="A178" s="927"/>
      <c r="B178" s="892"/>
      <c r="C178" s="492"/>
      <c r="D178" s="320" t="s">
        <v>1128</v>
      </c>
      <c r="E178" s="320"/>
      <c r="F178" s="686">
        <f>((O178*1.73*220*0.9)/1000)+((N178*1.73*220*0.9)/1000)+((M178*1.73*220*0.9)/1000)</f>
        <v>16.09938</v>
      </c>
      <c r="G178" s="822">
        <v>226</v>
      </c>
      <c r="H178" s="822">
        <v>225</v>
      </c>
      <c r="I178" s="822">
        <v>227</v>
      </c>
      <c r="J178" s="822"/>
      <c r="K178" s="822"/>
      <c r="L178" s="822"/>
      <c r="M178" s="701">
        <v>26</v>
      </c>
      <c r="N178" s="701">
        <v>16</v>
      </c>
      <c r="O178" s="701">
        <v>5</v>
      </c>
      <c r="P178" s="701">
        <v>8</v>
      </c>
    </row>
    <row r="179" spans="1:16" s="100" customFormat="1" ht="19.5" thickBot="1" x14ac:dyDescent="0.25">
      <c r="A179" s="928"/>
      <c r="B179" s="892"/>
      <c r="C179" s="492"/>
      <c r="D179" s="320"/>
      <c r="E179" s="320"/>
      <c r="F179" s="686">
        <f t="shared" ref="F179:F182" si="32">((O179*1.73*220*0.9)/1000)+((N179*1.73*220*0.9)/1000)+((M179*1.73*220*0.9)/1000)</f>
        <v>0</v>
      </c>
      <c r="G179" s="823"/>
      <c r="H179" s="823"/>
      <c r="I179" s="823"/>
      <c r="J179" s="823"/>
      <c r="K179" s="823"/>
      <c r="L179" s="823"/>
      <c r="M179" s="701"/>
      <c r="N179" s="701"/>
      <c r="O179" s="701"/>
      <c r="P179" s="701"/>
    </row>
    <row r="180" spans="1:16" s="100" customFormat="1" ht="19.5" thickBot="1" x14ac:dyDescent="0.25">
      <c r="A180" s="928"/>
      <c r="B180" s="892"/>
      <c r="C180" s="492"/>
      <c r="D180" s="320"/>
      <c r="E180" s="320"/>
      <c r="F180" s="686">
        <f t="shared" si="32"/>
        <v>0</v>
      </c>
      <c r="G180" s="686"/>
      <c r="H180" s="686"/>
      <c r="I180" s="686"/>
      <c r="J180" s="686"/>
      <c r="K180" s="686"/>
      <c r="L180" s="686"/>
      <c r="M180" s="701"/>
      <c r="N180" s="701"/>
      <c r="O180" s="701"/>
      <c r="P180" s="701"/>
    </row>
    <row r="181" spans="1:16" s="100" customFormat="1" ht="19.5" thickBot="1" x14ac:dyDescent="0.25">
      <c r="A181" s="928"/>
      <c r="B181" s="892"/>
      <c r="C181" s="492"/>
      <c r="D181" s="320"/>
      <c r="E181" s="320"/>
      <c r="F181" s="686">
        <f t="shared" si="32"/>
        <v>0</v>
      </c>
      <c r="G181" s="686"/>
      <c r="H181" s="686"/>
      <c r="I181" s="686"/>
      <c r="J181" s="686"/>
      <c r="K181" s="686"/>
      <c r="L181" s="686"/>
      <c r="M181" s="701"/>
      <c r="N181" s="701"/>
      <c r="O181" s="701"/>
      <c r="P181" s="701"/>
    </row>
    <row r="182" spans="1:16" s="100" customFormat="1" ht="19.5" thickBot="1" x14ac:dyDescent="0.25">
      <c r="A182" s="928"/>
      <c r="B182" s="892"/>
      <c r="C182" s="492"/>
      <c r="D182" s="320"/>
      <c r="E182" s="320"/>
      <c r="F182" s="686">
        <f t="shared" si="32"/>
        <v>0</v>
      </c>
      <c r="G182" s="686"/>
      <c r="H182" s="686"/>
      <c r="I182" s="686"/>
      <c r="J182" s="686"/>
      <c r="K182" s="686"/>
      <c r="L182" s="686"/>
      <c r="M182" s="701"/>
      <c r="N182" s="701"/>
      <c r="O182" s="701"/>
      <c r="P182" s="701"/>
    </row>
    <row r="183" spans="1:16" s="100" customFormat="1" ht="19.5" thickBot="1" x14ac:dyDescent="0.25">
      <c r="A183" s="928"/>
      <c r="B183" s="892"/>
      <c r="C183" s="488"/>
      <c r="D183" s="102" t="s">
        <v>1344</v>
      </c>
      <c r="E183" s="102"/>
      <c r="F183" s="102"/>
      <c r="G183" s="102"/>
      <c r="H183" s="102"/>
      <c r="I183" s="102"/>
      <c r="J183" s="102"/>
      <c r="K183" s="102"/>
      <c r="L183" s="102"/>
      <c r="M183" s="93">
        <f>SUM(M177:M182)</f>
        <v>26</v>
      </c>
      <c r="N183" s="93">
        <f>SUM(N177:N182)</f>
        <v>16</v>
      </c>
      <c r="O183" s="93">
        <f>SUM(O177:O182)</f>
        <v>5</v>
      </c>
      <c r="P183" s="93">
        <f>SUM(P177:P182)</f>
        <v>8</v>
      </c>
    </row>
    <row r="184" spans="1:16" s="100" customFormat="1" ht="19.5" thickBot="1" x14ac:dyDescent="0.25">
      <c r="A184" s="928"/>
      <c r="B184" s="892"/>
      <c r="C184" s="488"/>
      <c r="D184" s="102" t="s">
        <v>1315</v>
      </c>
      <c r="E184" s="3"/>
      <c r="F184" s="3"/>
      <c r="G184" s="3"/>
      <c r="H184" s="3"/>
      <c r="I184" s="3"/>
      <c r="J184" s="3"/>
      <c r="K184" s="3"/>
      <c r="L184" s="3"/>
      <c r="M184" s="135">
        <f t="shared" ref="M184:O184" si="33">(M183*1.73*220*0.9)/1000</f>
        <v>8.9060399999999991</v>
      </c>
      <c r="N184" s="135">
        <f t="shared" si="33"/>
        <v>5.4806400000000002</v>
      </c>
      <c r="O184" s="135">
        <f t="shared" si="33"/>
        <v>1.7127000000000001</v>
      </c>
      <c r="P184" s="136"/>
    </row>
    <row r="185" spans="1:16" s="100" customFormat="1" ht="18.75" thickBot="1" x14ac:dyDescent="0.25">
      <c r="A185" s="929"/>
      <c r="B185" s="892"/>
      <c r="C185" s="488"/>
      <c r="D185" s="102" t="s">
        <v>1343</v>
      </c>
      <c r="E185" s="472"/>
      <c r="F185" s="472"/>
      <c r="G185" s="472"/>
      <c r="H185" s="472"/>
      <c r="I185" s="472"/>
      <c r="J185" s="472"/>
      <c r="K185" s="472"/>
      <c r="L185" s="472"/>
      <c r="M185" s="788">
        <f>(M184+N184+O184)</f>
        <v>16.09938</v>
      </c>
      <c r="N185" s="789"/>
      <c r="O185" s="789"/>
      <c r="P185" s="790"/>
    </row>
    <row r="186" spans="1:16" s="100" customFormat="1" ht="36.75" customHeight="1" thickBot="1" x14ac:dyDescent="0.25">
      <c r="A186" s="743"/>
      <c r="B186" s="892"/>
      <c r="C186" s="387" t="s">
        <v>1436</v>
      </c>
      <c r="D186" s="182" t="s">
        <v>1327</v>
      </c>
      <c r="E186" s="390" t="s">
        <v>1435</v>
      </c>
      <c r="F186" s="499" t="s">
        <v>1511</v>
      </c>
      <c r="G186" s="499" t="s">
        <v>1557</v>
      </c>
      <c r="H186" s="720" t="s">
        <v>1558</v>
      </c>
      <c r="I186" s="499" t="s">
        <v>1559</v>
      </c>
      <c r="J186" s="720" t="s">
        <v>1446</v>
      </c>
      <c r="K186" s="499" t="s">
        <v>1560</v>
      </c>
      <c r="L186" s="499" t="s">
        <v>1561</v>
      </c>
      <c r="M186" s="125">
        <f>'Данные по ТП'!C296</f>
        <v>0</v>
      </c>
      <c r="N186" s="126" t="s">
        <v>1352</v>
      </c>
      <c r="O186" s="125" t="s">
        <v>5</v>
      </c>
      <c r="P186" s="127">
        <f>'Данные по ТП'!F296</f>
        <v>0</v>
      </c>
    </row>
    <row r="187" spans="1:16" s="100" customFormat="1" ht="19.5" thickBot="1" x14ac:dyDescent="0.25">
      <c r="A187" s="743"/>
      <c r="B187" s="892"/>
      <c r="C187" s="492"/>
      <c r="D187" s="320" t="s">
        <v>1675</v>
      </c>
      <c r="E187" s="320"/>
      <c r="F187" s="686">
        <f>((O187*1.73*220*0.9)/1000)+((N187*1.73*220*0.9)/1000)+((M187*1.73*220*0.9)/1000)</f>
        <v>4.1104799999999999</v>
      </c>
      <c r="G187" s="822"/>
      <c r="H187" s="822"/>
      <c r="I187" s="822"/>
      <c r="J187" s="822"/>
      <c r="K187" s="822"/>
      <c r="L187" s="822"/>
      <c r="M187" s="701">
        <v>7</v>
      </c>
      <c r="N187" s="701">
        <v>0</v>
      </c>
      <c r="O187" s="701">
        <v>5</v>
      </c>
      <c r="P187" s="701">
        <v>5</v>
      </c>
    </row>
    <row r="188" spans="1:16" s="100" customFormat="1" ht="19.5" thickBot="1" x14ac:dyDescent="0.25">
      <c r="A188" s="743"/>
      <c r="B188" s="892"/>
      <c r="C188" s="492"/>
      <c r="D188" s="320"/>
      <c r="E188" s="320"/>
      <c r="F188" s="686">
        <f t="shared" ref="F188:F191" si="34">((O188*1.73*220*0.9)/1000)+((N188*1.73*220*0.9)/1000)+((M188*1.73*220*0.9)/1000)</f>
        <v>0</v>
      </c>
      <c r="G188" s="823"/>
      <c r="H188" s="823"/>
      <c r="I188" s="823"/>
      <c r="J188" s="823"/>
      <c r="K188" s="823"/>
      <c r="L188" s="823"/>
      <c r="M188" s="701"/>
      <c r="N188" s="701"/>
      <c r="O188" s="701"/>
      <c r="P188" s="701"/>
    </row>
    <row r="189" spans="1:16" s="100" customFormat="1" ht="19.5" thickBot="1" x14ac:dyDescent="0.25">
      <c r="A189" s="743"/>
      <c r="B189" s="892"/>
      <c r="C189" s="492"/>
      <c r="D189" s="320"/>
      <c r="E189" s="320"/>
      <c r="F189" s="686">
        <f t="shared" si="34"/>
        <v>0</v>
      </c>
      <c r="G189" s="686"/>
      <c r="H189" s="686"/>
      <c r="I189" s="686"/>
      <c r="J189" s="686"/>
      <c r="K189" s="686"/>
      <c r="L189" s="686"/>
      <c r="M189" s="701"/>
      <c r="N189" s="701"/>
      <c r="O189" s="701"/>
      <c r="P189" s="701"/>
    </row>
    <row r="190" spans="1:16" s="100" customFormat="1" ht="19.5" thickBot="1" x14ac:dyDescent="0.25">
      <c r="A190" s="743"/>
      <c r="B190" s="892"/>
      <c r="C190" s="492"/>
      <c r="D190" s="320"/>
      <c r="E190" s="320"/>
      <c r="F190" s="686">
        <f t="shared" si="34"/>
        <v>0</v>
      </c>
      <c r="G190" s="686"/>
      <c r="H190" s="686"/>
      <c r="I190" s="686"/>
      <c r="J190" s="686"/>
      <c r="K190" s="686"/>
      <c r="L190" s="686"/>
      <c r="M190" s="701"/>
      <c r="N190" s="701"/>
      <c r="O190" s="701"/>
      <c r="P190" s="701"/>
    </row>
    <row r="191" spans="1:16" s="100" customFormat="1" ht="19.5" thickBot="1" x14ac:dyDescent="0.25">
      <c r="A191" s="743"/>
      <c r="B191" s="892"/>
      <c r="C191" s="492"/>
      <c r="D191" s="320"/>
      <c r="E191" s="320"/>
      <c r="F191" s="686">
        <f t="shared" si="34"/>
        <v>0</v>
      </c>
      <c r="G191" s="686"/>
      <c r="H191" s="686"/>
      <c r="I191" s="686"/>
      <c r="J191" s="686"/>
      <c r="K191" s="686"/>
      <c r="L191" s="686"/>
      <c r="M191" s="701"/>
      <c r="N191" s="701"/>
      <c r="O191" s="701"/>
      <c r="P191" s="701"/>
    </row>
    <row r="192" spans="1:16" s="100" customFormat="1" ht="19.5" thickBot="1" x14ac:dyDescent="0.25">
      <c r="A192" s="743"/>
      <c r="B192" s="892"/>
      <c r="C192" s="488"/>
      <c r="D192" s="102" t="s">
        <v>1344</v>
      </c>
      <c r="E192" s="102"/>
      <c r="F192" s="102"/>
      <c r="G192" s="102"/>
      <c r="H192" s="102"/>
      <c r="I192" s="102"/>
      <c r="J192" s="102"/>
      <c r="K192" s="102"/>
      <c r="L192" s="102"/>
      <c r="M192" s="93">
        <f>SUM(M186:M191)</f>
        <v>7</v>
      </c>
      <c r="N192" s="93">
        <f>SUM(N186:N191)</f>
        <v>0</v>
      </c>
      <c r="O192" s="93">
        <f>SUM(O186:O191)</f>
        <v>5</v>
      </c>
      <c r="P192" s="93">
        <f>SUM(P186:P191)</f>
        <v>5</v>
      </c>
    </row>
    <row r="193" spans="1:16" s="100" customFormat="1" ht="19.5" thickBot="1" x14ac:dyDescent="0.25">
      <c r="A193" s="743"/>
      <c r="B193" s="892"/>
      <c r="C193" s="488"/>
      <c r="D193" s="102" t="s">
        <v>1315</v>
      </c>
      <c r="E193" s="3"/>
      <c r="F193" s="3"/>
      <c r="G193" s="3"/>
      <c r="H193" s="3"/>
      <c r="I193" s="3"/>
      <c r="J193" s="3"/>
      <c r="K193" s="3"/>
      <c r="L193" s="3"/>
      <c r="M193" s="135">
        <f t="shared" ref="M193:O193" si="35">(M192*1.73*220*0.9)/1000</f>
        <v>2.3977799999999996</v>
      </c>
      <c r="N193" s="135">
        <f t="shared" si="35"/>
        <v>0</v>
      </c>
      <c r="O193" s="135">
        <f t="shared" si="35"/>
        <v>1.7127000000000001</v>
      </c>
      <c r="P193" s="136"/>
    </row>
    <row r="194" spans="1:16" s="100" customFormat="1" ht="18.75" thickBot="1" x14ac:dyDescent="0.25">
      <c r="A194" s="743"/>
      <c r="B194" s="893"/>
      <c r="C194" s="488"/>
      <c r="D194" s="102" t="s">
        <v>1343</v>
      </c>
      <c r="E194" s="472"/>
      <c r="F194" s="472"/>
      <c r="G194" s="472"/>
      <c r="H194" s="472"/>
      <c r="I194" s="472"/>
      <c r="J194" s="472"/>
      <c r="K194" s="472"/>
      <c r="L194" s="472"/>
      <c r="M194" s="788">
        <f>(M193+N193+O193)</f>
        <v>4.1104799999999999</v>
      </c>
      <c r="N194" s="789"/>
      <c r="O194" s="789"/>
      <c r="P194" s="790"/>
    </row>
    <row r="195" spans="1:16" s="100" customFormat="1" x14ac:dyDescent="0.25">
      <c r="A195" s="743"/>
      <c r="C195" s="493"/>
    </row>
    <row r="196" spans="1:16" s="100" customFormat="1" x14ac:dyDescent="0.25">
      <c r="A196" s="743"/>
      <c r="C196" s="493"/>
    </row>
    <row r="197" spans="1:16" s="100" customFormat="1" ht="25.5" x14ac:dyDescent="0.25">
      <c r="A197" s="743"/>
      <c r="C197" s="493"/>
      <c r="D197" s="629" t="str">
        <f>HYPERLINK("#Оглавление!h17","&lt;&lt;&lt;&lt;&lt;")</f>
        <v>&lt;&lt;&lt;&lt;&lt;</v>
      </c>
    </row>
    <row r="198" spans="1:16" s="100" customFormat="1" x14ac:dyDescent="0.25">
      <c r="A198" s="743"/>
      <c r="C198" s="493"/>
    </row>
    <row r="199" spans="1:16" s="100" customFormat="1" ht="18.75" thickBot="1" x14ac:dyDescent="0.3">
      <c r="A199" s="743"/>
      <c r="C199" s="493"/>
    </row>
    <row r="200" spans="1:16" s="100" customFormat="1" ht="48" thickBot="1" x14ac:dyDescent="0.25">
      <c r="A200" s="742"/>
      <c r="B200" s="912" t="s">
        <v>1534</v>
      </c>
      <c r="C200" s="387" t="s">
        <v>1436</v>
      </c>
      <c r="D200" s="182" t="s">
        <v>1351</v>
      </c>
      <c r="E200" s="390" t="s">
        <v>1435</v>
      </c>
      <c r="F200" s="499" t="s">
        <v>1511</v>
      </c>
      <c r="G200" s="499" t="s">
        <v>1557</v>
      </c>
      <c r="H200" s="720" t="s">
        <v>1558</v>
      </c>
      <c r="I200" s="499" t="s">
        <v>1559</v>
      </c>
      <c r="J200" s="720" t="s">
        <v>1446</v>
      </c>
      <c r="K200" s="499" t="s">
        <v>1560</v>
      </c>
      <c r="L200" s="499" t="s">
        <v>1561</v>
      </c>
      <c r="M200" s="125">
        <f>'Данные по ТП'!C310</f>
        <v>0</v>
      </c>
      <c r="N200" s="126" t="s">
        <v>1352</v>
      </c>
      <c r="O200" s="125" t="s">
        <v>5</v>
      </c>
      <c r="P200" s="127">
        <f>'Данные по ТП'!F310</f>
        <v>0</v>
      </c>
    </row>
    <row r="201" spans="1:16" s="100" customFormat="1" ht="19.5" thickBot="1" x14ac:dyDescent="0.25">
      <c r="A201" s="927"/>
      <c r="B201" s="892"/>
      <c r="C201" s="492">
        <v>1</v>
      </c>
      <c r="D201" s="320"/>
      <c r="E201" s="320"/>
      <c r="F201" s="686">
        <f>((O201*1.73*220*0.9)/1000)+((N201*1.73*220*0.9)/1000)+((M201*1.73*220*0.9)/1000)</f>
        <v>0.34254000000000001</v>
      </c>
      <c r="G201" s="822">
        <v>229</v>
      </c>
      <c r="H201" s="822">
        <v>229</v>
      </c>
      <c r="I201" s="822">
        <v>229</v>
      </c>
      <c r="J201" s="822">
        <v>396</v>
      </c>
      <c r="K201" s="822">
        <v>396</v>
      </c>
      <c r="L201" s="822">
        <v>396</v>
      </c>
      <c r="M201" s="702"/>
      <c r="N201" s="702">
        <v>1</v>
      </c>
      <c r="O201" s="702"/>
      <c r="P201" s="702">
        <v>1</v>
      </c>
    </row>
    <row r="202" spans="1:16" s="100" customFormat="1" ht="19.5" thickBot="1" x14ac:dyDescent="0.25">
      <c r="A202" s="928"/>
      <c r="B202" s="892"/>
      <c r="C202" s="492"/>
      <c r="D202" s="320"/>
      <c r="E202" s="320"/>
      <c r="F202" s="686">
        <f t="shared" ref="F202:F205" si="36">((O202*1.73*220*0.9)/1000)+((N202*1.73*220*0.9)/1000)+((M202*1.73*220*0.9)/1000)</f>
        <v>0</v>
      </c>
      <c r="G202" s="823"/>
      <c r="H202" s="823"/>
      <c r="I202" s="823"/>
      <c r="J202" s="823"/>
      <c r="K202" s="823"/>
      <c r="L202" s="823"/>
      <c r="M202" s="702"/>
      <c r="N202" s="702"/>
      <c r="O202" s="702"/>
      <c r="P202" s="702"/>
    </row>
    <row r="203" spans="1:16" s="100" customFormat="1" ht="19.5" thickBot="1" x14ac:dyDescent="0.25">
      <c r="A203" s="928"/>
      <c r="B203" s="892"/>
      <c r="C203" s="492"/>
      <c r="D203" s="320"/>
      <c r="E203" s="320"/>
      <c r="F203" s="686">
        <f t="shared" si="36"/>
        <v>0</v>
      </c>
      <c r="G203" s="686"/>
      <c r="H203" s="686"/>
      <c r="I203" s="686"/>
      <c r="J203" s="686"/>
      <c r="K203" s="686"/>
      <c r="L203" s="686"/>
      <c r="M203" s="702"/>
      <c r="N203" s="702"/>
      <c r="O203" s="702"/>
      <c r="P203" s="702"/>
    </row>
    <row r="204" spans="1:16" s="100" customFormat="1" ht="19.5" thickBot="1" x14ac:dyDescent="0.25">
      <c r="A204" s="928"/>
      <c r="B204" s="892"/>
      <c r="C204" s="492"/>
      <c r="D204" s="320"/>
      <c r="E204" s="320"/>
      <c r="F204" s="686">
        <f t="shared" si="36"/>
        <v>0</v>
      </c>
      <c r="G204" s="686"/>
      <c r="H204" s="686"/>
      <c r="I204" s="686"/>
      <c r="J204" s="686"/>
      <c r="K204" s="686"/>
      <c r="L204" s="686"/>
      <c r="M204" s="702"/>
      <c r="N204" s="702"/>
      <c r="O204" s="702"/>
      <c r="P204" s="702"/>
    </row>
    <row r="205" spans="1:16" s="100" customFormat="1" ht="19.5" thickBot="1" x14ac:dyDescent="0.25">
      <c r="A205" s="928"/>
      <c r="B205" s="892"/>
      <c r="C205" s="492"/>
      <c r="D205" s="320"/>
      <c r="E205" s="320"/>
      <c r="F205" s="686">
        <f t="shared" si="36"/>
        <v>0</v>
      </c>
      <c r="G205" s="686"/>
      <c r="H205" s="686"/>
      <c r="I205" s="686"/>
      <c r="J205" s="686"/>
      <c r="K205" s="686"/>
      <c r="L205" s="686"/>
      <c r="M205" s="702"/>
      <c r="N205" s="702"/>
      <c r="O205" s="702"/>
      <c r="P205" s="702"/>
    </row>
    <row r="206" spans="1:16" s="100" customFormat="1" ht="19.5" thickBot="1" x14ac:dyDescent="0.25">
      <c r="A206" s="928"/>
      <c r="B206" s="892"/>
      <c r="C206" s="488"/>
      <c r="D206" s="102" t="s">
        <v>1344</v>
      </c>
      <c r="E206" s="102"/>
      <c r="F206" s="102"/>
      <c r="G206" s="102"/>
      <c r="H206" s="102"/>
      <c r="I206" s="102"/>
      <c r="J206" s="102"/>
      <c r="K206" s="102"/>
      <c r="L206" s="102"/>
      <c r="M206" s="93">
        <f>SUM(M200:M205)</f>
        <v>0</v>
      </c>
      <c r="N206" s="93">
        <f>SUM(N200:N205)</f>
        <v>1</v>
      </c>
      <c r="O206" s="93">
        <f>SUM(O200:O205)</f>
        <v>0</v>
      </c>
      <c r="P206" s="93">
        <f>SUM(P200:P205)</f>
        <v>1</v>
      </c>
    </row>
    <row r="207" spans="1:16" s="100" customFormat="1" ht="19.5" thickBot="1" x14ac:dyDescent="0.25">
      <c r="A207" s="928"/>
      <c r="B207" s="892"/>
      <c r="C207" s="488"/>
      <c r="D207" s="102" t="s">
        <v>1315</v>
      </c>
      <c r="E207" s="3"/>
      <c r="F207" s="3"/>
      <c r="G207" s="3"/>
      <c r="H207" s="3"/>
      <c r="I207" s="3"/>
      <c r="J207" s="3"/>
      <c r="K207" s="3"/>
      <c r="L207" s="3"/>
      <c r="M207" s="135">
        <f t="shared" ref="M207:O207" si="37">(M206*1.73*220*0.9)/1000</f>
        <v>0</v>
      </c>
      <c r="N207" s="135">
        <f t="shared" si="37"/>
        <v>0.34254000000000001</v>
      </c>
      <c r="O207" s="135">
        <f t="shared" si="37"/>
        <v>0</v>
      </c>
      <c r="P207" s="136"/>
    </row>
    <row r="208" spans="1:16" s="100" customFormat="1" ht="18.75" thickBot="1" x14ac:dyDescent="0.25">
      <c r="A208" s="929"/>
      <c r="B208" s="892"/>
      <c r="C208" s="488"/>
      <c r="D208" s="102" t="s">
        <v>1343</v>
      </c>
      <c r="E208" s="472"/>
      <c r="F208" s="472"/>
      <c r="G208" s="472"/>
      <c r="H208" s="472"/>
      <c r="I208" s="472"/>
      <c r="J208" s="472"/>
      <c r="K208" s="472"/>
      <c r="L208" s="472"/>
      <c r="M208" s="788">
        <f>(M207+N207+O207)</f>
        <v>0.34254000000000001</v>
      </c>
      <c r="N208" s="789"/>
      <c r="O208" s="789"/>
      <c r="P208" s="790"/>
    </row>
    <row r="209" spans="1:16" s="100" customFormat="1" ht="48" thickBot="1" x14ac:dyDescent="0.25">
      <c r="A209" s="743"/>
      <c r="B209" s="892"/>
      <c r="C209" s="387" t="s">
        <v>1436</v>
      </c>
      <c r="D209" s="182" t="s">
        <v>1327</v>
      </c>
      <c r="E209" s="390" t="s">
        <v>1435</v>
      </c>
      <c r="F209" s="499" t="s">
        <v>1511</v>
      </c>
      <c r="G209" s="499" t="s">
        <v>1557</v>
      </c>
      <c r="H209" s="720" t="s">
        <v>1558</v>
      </c>
      <c r="I209" s="499" t="s">
        <v>1559</v>
      </c>
      <c r="J209" s="720" t="s">
        <v>1446</v>
      </c>
      <c r="K209" s="499" t="s">
        <v>1560</v>
      </c>
      <c r="L209" s="499" t="s">
        <v>1561</v>
      </c>
      <c r="M209" s="125">
        <f>'Данные по ТП'!C319</f>
        <v>0</v>
      </c>
      <c r="N209" s="126" t="s">
        <v>1352</v>
      </c>
      <c r="O209" s="125" t="s">
        <v>5</v>
      </c>
      <c r="P209" s="127">
        <f>'Данные по ТП'!F319</f>
        <v>0</v>
      </c>
    </row>
    <row r="210" spans="1:16" s="100" customFormat="1" ht="19.5" thickBot="1" x14ac:dyDescent="0.25">
      <c r="A210" s="743"/>
      <c r="B210" s="892"/>
      <c r="C210" s="492"/>
      <c r="D210" s="320"/>
      <c r="E210" s="320"/>
      <c r="F210" s="686">
        <f>((O210*1.73*220*0.9)/1000)+((N210*1.73*220*0.9)/1000)+((M210*1.73*220*0.9)/1000)</f>
        <v>0</v>
      </c>
      <c r="G210" s="822"/>
      <c r="H210" s="822"/>
      <c r="I210" s="822"/>
      <c r="J210" s="822"/>
      <c r="K210" s="822"/>
      <c r="L210" s="822"/>
      <c r="M210" s="702"/>
      <c r="N210" s="702"/>
      <c r="O210" s="702"/>
      <c r="P210" s="702"/>
    </row>
    <row r="211" spans="1:16" s="100" customFormat="1" ht="19.5" thickBot="1" x14ac:dyDescent="0.25">
      <c r="A211" s="743"/>
      <c r="B211" s="892"/>
      <c r="C211" s="492"/>
      <c r="D211" s="320"/>
      <c r="E211" s="320"/>
      <c r="F211" s="686">
        <f t="shared" ref="F211:F214" si="38">((O211*1.73*220*0.9)/1000)+((N211*1.73*220*0.9)/1000)+((M211*1.73*220*0.9)/1000)</f>
        <v>0</v>
      </c>
      <c r="G211" s="823"/>
      <c r="H211" s="823"/>
      <c r="I211" s="823"/>
      <c r="J211" s="823"/>
      <c r="K211" s="823"/>
      <c r="L211" s="823"/>
      <c r="M211" s="702"/>
      <c r="N211" s="702"/>
      <c r="O211" s="702"/>
      <c r="P211" s="702"/>
    </row>
    <row r="212" spans="1:16" s="100" customFormat="1" ht="19.5" thickBot="1" x14ac:dyDescent="0.25">
      <c r="A212" s="743"/>
      <c r="B212" s="892"/>
      <c r="C212" s="492"/>
      <c r="D212" s="320"/>
      <c r="E212" s="320"/>
      <c r="F212" s="686">
        <f t="shared" si="38"/>
        <v>0</v>
      </c>
      <c r="G212" s="686"/>
      <c r="H212" s="686"/>
      <c r="I212" s="686"/>
      <c r="J212" s="686"/>
      <c r="K212" s="686"/>
      <c r="L212" s="686"/>
      <c r="M212" s="702"/>
      <c r="N212" s="702"/>
      <c r="O212" s="702"/>
      <c r="P212" s="702"/>
    </row>
    <row r="213" spans="1:16" s="100" customFormat="1" ht="19.5" thickBot="1" x14ac:dyDescent="0.25">
      <c r="A213" s="743"/>
      <c r="B213" s="892"/>
      <c r="C213" s="492"/>
      <c r="D213" s="320"/>
      <c r="E213" s="320"/>
      <c r="F213" s="686">
        <f t="shared" si="38"/>
        <v>0</v>
      </c>
      <c r="G213" s="686"/>
      <c r="H213" s="686"/>
      <c r="I213" s="686"/>
      <c r="J213" s="686"/>
      <c r="K213" s="686"/>
      <c r="L213" s="686"/>
      <c r="M213" s="702"/>
      <c r="N213" s="702"/>
      <c r="O213" s="702"/>
      <c r="P213" s="702"/>
    </row>
    <row r="214" spans="1:16" s="100" customFormat="1" ht="19.5" thickBot="1" x14ac:dyDescent="0.25">
      <c r="A214" s="743"/>
      <c r="B214" s="892"/>
      <c r="C214" s="492"/>
      <c r="D214" s="320"/>
      <c r="E214" s="320"/>
      <c r="F214" s="686">
        <f t="shared" si="38"/>
        <v>0</v>
      </c>
      <c r="G214" s="686"/>
      <c r="H214" s="686"/>
      <c r="I214" s="686"/>
      <c r="J214" s="686"/>
      <c r="K214" s="686"/>
      <c r="L214" s="686"/>
      <c r="M214" s="702"/>
      <c r="N214" s="702"/>
      <c r="O214" s="702"/>
      <c r="P214" s="702"/>
    </row>
    <row r="215" spans="1:16" s="100" customFormat="1" ht="19.5" thickBot="1" x14ac:dyDescent="0.25">
      <c r="A215" s="743"/>
      <c r="B215" s="892"/>
      <c r="C215" s="488"/>
      <c r="D215" s="102" t="s">
        <v>1344</v>
      </c>
      <c r="E215" s="102"/>
      <c r="F215" s="102"/>
      <c r="G215" s="102"/>
      <c r="H215" s="102"/>
      <c r="I215" s="102"/>
      <c r="J215" s="102"/>
      <c r="K215" s="102"/>
      <c r="L215" s="102"/>
      <c r="M215" s="93">
        <f>SUM(M209:M214)</f>
        <v>0</v>
      </c>
      <c r="N215" s="93">
        <f>SUM(N209:N214)</f>
        <v>0</v>
      </c>
      <c r="O215" s="93">
        <f>SUM(O209:O214)</f>
        <v>0</v>
      </c>
      <c r="P215" s="93">
        <f>SUM(P209:P214)</f>
        <v>0</v>
      </c>
    </row>
    <row r="216" spans="1:16" s="100" customFormat="1" ht="19.5" thickBot="1" x14ac:dyDescent="0.25">
      <c r="A216" s="743"/>
      <c r="B216" s="892"/>
      <c r="C216" s="488"/>
      <c r="D216" s="102" t="s">
        <v>1315</v>
      </c>
      <c r="E216" s="3"/>
      <c r="F216" s="3"/>
      <c r="G216" s="3"/>
      <c r="H216" s="3"/>
      <c r="I216" s="3"/>
      <c r="J216" s="3"/>
      <c r="K216" s="3"/>
      <c r="L216" s="3"/>
      <c r="M216" s="135">
        <f t="shared" ref="M216:O216" si="39">(M215*1.73*220*0.9)/1000</f>
        <v>0</v>
      </c>
      <c r="N216" s="135">
        <f t="shared" si="39"/>
        <v>0</v>
      </c>
      <c r="O216" s="135">
        <f t="shared" si="39"/>
        <v>0</v>
      </c>
      <c r="P216" s="136"/>
    </row>
    <row r="217" spans="1:16" s="100" customFormat="1" ht="18.75" thickBot="1" x14ac:dyDescent="0.25">
      <c r="A217" s="743"/>
      <c r="B217" s="893"/>
      <c r="C217" s="488"/>
      <c r="D217" s="102" t="s">
        <v>1343</v>
      </c>
      <c r="E217" s="472"/>
      <c r="F217" s="472"/>
      <c r="G217" s="472"/>
      <c r="H217" s="472"/>
      <c r="I217" s="472"/>
      <c r="J217" s="472"/>
      <c r="K217" s="472"/>
      <c r="L217" s="472"/>
      <c r="M217" s="788">
        <f>(M216+N216+O216)</f>
        <v>0</v>
      </c>
      <c r="N217" s="789"/>
      <c r="O217" s="789"/>
      <c r="P217" s="790"/>
    </row>
    <row r="218" spans="1:16" s="100" customFormat="1" x14ac:dyDescent="0.25">
      <c r="A218" s="743"/>
      <c r="C218" s="493"/>
    </row>
    <row r="219" spans="1:16" s="100" customFormat="1" x14ac:dyDescent="0.25">
      <c r="A219" s="743"/>
      <c r="C219" s="493"/>
    </row>
    <row r="220" spans="1:16" s="100" customFormat="1" x14ac:dyDescent="0.25">
      <c r="A220" s="743"/>
      <c r="C220" s="493"/>
    </row>
    <row r="221" spans="1:16" s="100" customFormat="1" x14ac:dyDescent="0.25">
      <c r="A221" s="743"/>
      <c r="C221" s="493"/>
    </row>
    <row r="222" spans="1:16" s="100" customFormat="1" ht="18.75" thickBot="1" x14ac:dyDescent="0.3">
      <c r="A222" s="743"/>
      <c r="C222" s="493"/>
    </row>
    <row r="223" spans="1:16" s="100" customFormat="1" ht="48" thickBot="1" x14ac:dyDescent="0.25">
      <c r="A223" s="742"/>
      <c r="B223" s="912" t="s">
        <v>1535</v>
      </c>
      <c r="C223" s="387" t="s">
        <v>1436</v>
      </c>
      <c r="D223" s="182" t="s">
        <v>1351</v>
      </c>
      <c r="E223" s="390" t="s">
        <v>1435</v>
      </c>
      <c r="F223" s="499" t="s">
        <v>1511</v>
      </c>
      <c r="G223" s="499" t="s">
        <v>1557</v>
      </c>
      <c r="H223" s="720" t="s">
        <v>1558</v>
      </c>
      <c r="I223" s="499" t="s">
        <v>1559</v>
      </c>
      <c r="J223" s="720" t="s">
        <v>1446</v>
      </c>
      <c r="K223" s="499" t="s">
        <v>1560</v>
      </c>
      <c r="L223" s="499" t="s">
        <v>1561</v>
      </c>
      <c r="M223" s="125">
        <f>'Данные по ТП'!C333</f>
        <v>0</v>
      </c>
      <c r="N223" s="126" t="s">
        <v>1352</v>
      </c>
      <c r="O223" s="125" t="s">
        <v>5</v>
      </c>
      <c r="P223" s="127">
        <f>'Данные по ТП'!F333</f>
        <v>0</v>
      </c>
    </row>
    <row r="224" spans="1:16" s="100" customFormat="1" ht="19.5" thickBot="1" x14ac:dyDescent="0.25">
      <c r="A224" s="927"/>
      <c r="B224" s="892"/>
      <c r="C224" s="492"/>
      <c r="D224" s="320" t="s">
        <v>1681</v>
      </c>
      <c r="E224" s="320"/>
      <c r="F224" s="686">
        <f>((O224*1.73*220*0.9)/1000)+((N224*1.73*220*0.9)/1000)+((M224*1.73*220*0.9)/1000)</f>
        <v>79.811820000000012</v>
      </c>
      <c r="G224" s="822">
        <v>235</v>
      </c>
      <c r="H224" s="822">
        <v>236</v>
      </c>
      <c r="I224" s="822">
        <v>236</v>
      </c>
      <c r="J224" s="822">
        <v>410</v>
      </c>
      <c r="K224" s="822">
        <v>411</v>
      </c>
      <c r="L224" s="822">
        <v>405</v>
      </c>
      <c r="M224" s="702">
        <v>1</v>
      </c>
      <c r="N224" s="702">
        <v>113</v>
      </c>
      <c r="O224" s="702">
        <v>119</v>
      </c>
      <c r="P224" s="702">
        <v>25</v>
      </c>
    </row>
    <row r="225" spans="1:16" s="100" customFormat="1" ht="19.5" thickBot="1" x14ac:dyDescent="0.25">
      <c r="A225" s="928"/>
      <c r="B225" s="892"/>
      <c r="C225" s="492"/>
      <c r="D225" s="320" t="s">
        <v>1680</v>
      </c>
      <c r="E225" s="320"/>
      <c r="F225" s="686">
        <f t="shared" ref="F225:F228" si="40">((O225*1.73*220*0.9)/1000)+((N225*1.73*220*0.9)/1000)+((M225*1.73*220*0.9)/1000)</f>
        <v>6.5082600000000008</v>
      </c>
      <c r="G225" s="823"/>
      <c r="H225" s="823"/>
      <c r="I225" s="823"/>
      <c r="J225" s="823"/>
      <c r="K225" s="823"/>
      <c r="L225" s="823"/>
      <c r="M225" s="702">
        <v>15</v>
      </c>
      <c r="N225" s="702">
        <v>1</v>
      </c>
      <c r="O225" s="702">
        <v>3</v>
      </c>
      <c r="P225" s="702">
        <v>10</v>
      </c>
    </row>
    <row r="226" spans="1:16" s="100" customFormat="1" ht="19.5" thickBot="1" x14ac:dyDescent="0.25">
      <c r="A226" s="928"/>
      <c r="B226" s="892"/>
      <c r="C226" s="492"/>
      <c r="D226" s="320"/>
      <c r="E226" s="320"/>
      <c r="F226" s="686">
        <f t="shared" si="40"/>
        <v>0</v>
      </c>
      <c r="G226" s="686"/>
      <c r="H226" s="686"/>
      <c r="I226" s="686"/>
      <c r="J226" s="686"/>
      <c r="K226" s="686"/>
      <c r="L226" s="686"/>
      <c r="M226" s="702"/>
      <c r="N226" s="702"/>
      <c r="O226" s="702"/>
      <c r="P226" s="702"/>
    </row>
    <row r="227" spans="1:16" s="100" customFormat="1" ht="19.5" thickBot="1" x14ac:dyDescent="0.25">
      <c r="A227" s="928"/>
      <c r="B227" s="892"/>
      <c r="C227" s="492"/>
      <c r="D227" s="320"/>
      <c r="E227" s="320"/>
      <c r="F227" s="686">
        <f t="shared" si="40"/>
        <v>0</v>
      </c>
      <c r="G227" s="686"/>
      <c r="H227" s="686"/>
      <c r="I227" s="686"/>
      <c r="J227" s="686"/>
      <c r="K227" s="686"/>
      <c r="L227" s="686"/>
      <c r="M227" s="702"/>
      <c r="N227" s="702"/>
      <c r="O227" s="702"/>
      <c r="P227" s="702"/>
    </row>
    <row r="228" spans="1:16" s="100" customFormat="1" ht="19.5" thickBot="1" x14ac:dyDescent="0.25">
      <c r="A228" s="928"/>
      <c r="B228" s="892"/>
      <c r="C228" s="492"/>
      <c r="D228" s="320"/>
      <c r="E228" s="320"/>
      <c r="F228" s="686">
        <f t="shared" si="40"/>
        <v>0</v>
      </c>
      <c r="G228" s="686"/>
      <c r="H228" s="686"/>
      <c r="I228" s="686"/>
      <c r="J228" s="686"/>
      <c r="K228" s="686"/>
      <c r="L228" s="686"/>
      <c r="M228" s="702"/>
      <c r="N228" s="702"/>
      <c r="O228" s="702"/>
      <c r="P228" s="702"/>
    </row>
    <row r="229" spans="1:16" s="100" customFormat="1" ht="19.5" thickBot="1" x14ac:dyDescent="0.25">
      <c r="A229" s="928"/>
      <c r="B229" s="892"/>
      <c r="C229" s="488"/>
      <c r="D229" s="102" t="s">
        <v>1344</v>
      </c>
      <c r="E229" s="102"/>
      <c r="F229" s="102"/>
      <c r="G229" s="102"/>
      <c r="H229" s="102"/>
      <c r="I229" s="102"/>
      <c r="J229" s="102"/>
      <c r="K229" s="102"/>
      <c r="L229" s="102"/>
      <c r="M229" s="93">
        <f>SUM(M223:M228)</f>
        <v>16</v>
      </c>
      <c r="N229" s="93">
        <f>SUM(N223:N228)</f>
        <v>114</v>
      </c>
      <c r="O229" s="93">
        <f>SUM(O223:O228)</f>
        <v>122</v>
      </c>
      <c r="P229" s="93">
        <f>SUM(P223:P228)</f>
        <v>35</v>
      </c>
    </row>
    <row r="230" spans="1:16" s="100" customFormat="1" ht="19.5" thickBot="1" x14ac:dyDescent="0.25">
      <c r="A230" s="928"/>
      <c r="B230" s="892"/>
      <c r="C230" s="488"/>
      <c r="D230" s="102" t="s">
        <v>1315</v>
      </c>
      <c r="E230" s="3"/>
      <c r="F230" s="3"/>
      <c r="G230" s="3"/>
      <c r="H230" s="3"/>
      <c r="I230" s="3"/>
      <c r="J230" s="3"/>
      <c r="K230" s="3"/>
      <c r="L230" s="3"/>
      <c r="M230" s="135">
        <f t="shared" ref="M230:O230" si="41">(M229*1.73*220*0.9)/1000</f>
        <v>5.4806400000000002</v>
      </c>
      <c r="N230" s="135">
        <f t="shared" si="41"/>
        <v>39.049560000000007</v>
      </c>
      <c r="O230" s="135">
        <f t="shared" si="41"/>
        <v>41.789879999999997</v>
      </c>
      <c r="P230" s="136"/>
    </row>
    <row r="231" spans="1:16" s="100" customFormat="1" ht="18.75" thickBot="1" x14ac:dyDescent="0.25">
      <c r="A231" s="929"/>
      <c r="B231" s="892"/>
      <c r="C231" s="488"/>
      <c r="D231" s="102" t="s">
        <v>1343</v>
      </c>
      <c r="E231" s="472"/>
      <c r="F231" s="472"/>
      <c r="G231" s="472"/>
      <c r="H231" s="472"/>
      <c r="I231" s="472"/>
      <c r="J231" s="472"/>
      <c r="K231" s="472"/>
      <c r="L231" s="472"/>
      <c r="M231" s="788">
        <f>(M230+N230+O230)</f>
        <v>86.320080000000004</v>
      </c>
      <c r="N231" s="789"/>
      <c r="O231" s="789"/>
      <c r="P231" s="790"/>
    </row>
    <row r="232" spans="1:16" s="100" customFormat="1" ht="48" thickBot="1" x14ac:dyDescent="0.25">
      <c r="A232" s="743"/>
      <c r="B232" s="892"/>
      <c r="C232" s="387" t="s">
        <v>1436</v>
      </c>
      <c r="D232" s="182" t="s">
        <v>1327</v>
      </c>
      <c r="E232" s="390" t="s">
        <v>1435</v>
      </c>
      <c r="F232" s="499" t="s">
        <v>1511</v>
      </c>
      <c r="G232" s="499" t="s">
        <v>1557</v>
      </c>
      <c r="H232" s="720" t="s">
        <v>1558</v>
      </c>
      <c r="I232" s="499" t="s">
        <v>1559</v>
      </c>
      <c r="J232" s="720" t="s">
        <v>1446</v>
      </c>
      <c r="K232" s="499" t="s">
        <v>1560</v>
      </c>
      <c r="L232" s="499" t="s">
        <v>1561</v>
      </c>
      <c r="M232" s="125">
        <f>'Данные по ТП'!C342</f>
        <v>0</v>
      </c>
      <c r="N232" s="126" t="s">
        <v>1352</v>
      </c>
      <c r="O232" s="125" t="s">
        <v>5</v>
      </c>
      <c r="P232" s="127">
        <f>'Данные по ТП'!F342</f>
        <v>0</v>
      </c>
    </row>
    <row r="233" spans="1:16" s="100" customFormat="1" ht="19.5" thickBot="1" x14ac:dyDescent="0.25">
      <c r="A233" s="743"/>
      <c r="B233" s="892"/>
      <c r="C233" s="492"/>
      <c r="D233" s="320"/>
      <c r="E233" s="320"/>
      <c r="F233" s="686">
        <f>((O233*1.73*220*0.9)/1000)+((N233*1.73*220*0.9)/1000)+((M233*1.73*220*0.9)/1000)</f>
        <v>0</v>
      </c>
      <c r="G233" s="822"/>
      <c r="H233" s="822"/>
      <c r="I233" s="822"/>
      <c r="J233" s="822"/>
      <c r="K233" s="822"/>
      <c r="L233" s="822"/>
      <c r="M233" s="702"/>
      <c r="N233" s="702"/>
      <c r="O233" s="702"/>
      <c r="P233" s="702"/>
    </row>
    <row r="234" spans="1:16" s="100" customFormat="1" ht="19.5" thickBot="1" x14ac:dyDescent="0.25">
      <c r="A234" s="743"/>
      <c r="B234" s="892"/>
      <c r="C234" s="492"/>
      <c r="D234" s="320"/>
      <c r="E234" s="320"/>
      <c r="F234" s="686">
        <f t="shared" ref="F234:F237" si="42">((O234*1.73*220*0.9)/1000)+((N234*1.73*220*0.9)/1000)+((M234*1.73*220*0.9)/1000)</f>
        <v>0</v>
      </c>
      <c r="G234" s="823"/>
      <c r="H234" s="823"/>
      <c r="I234" s="823"/>
      <c r="J234" s="823"/>
      <c r="K234" s="823"/>
      <c r="L234" s="823"/>
      <c r="M234" s="702"/>
      <c r="N234" s="702"/>
      <c r="O234" s="702"/>
      <c r="P234" s="702"/>
    </row>
    <row r="235" spans="1:16" s="100" customFormat="1" ht="19.5" thickBot="1" x14ac:dyDescent="0.25">
      <c r="A235" s="743"/>
      <c r="B235" s="892"/>
      <c r="C235" s="492"/>
      <c r="D235" s="320"/>
      <c r="E235" s="320"/>
      <c r="F235" s="686">
        <f t="shared" si="42"/>
        <v>0</v>
      </c>
      <c r="G235" s="686"/>
      <c r="H235" s="686"/>
      <c r="I235" s="686"/>
      <c r="J235" s="686"/>
      <c r="K235" s="686"/>
      <c r="L235" s="686"/>
      <c r="M235" s="702"/>
      <c r="N235" s="702"/>
      <c r="O235" s="702"/>
      <c r="P235" s="702"/>
    </row>
    <row r="236" spans="1:16" s="100" customFormat="1" ht="19.5" thickBot="1" x14ac:dyDescent="0.25">
      <c r="A236" s="743"/>
      <c r="B236" s="892"/>
      <c r="C236" s="492"/>
      <c r="D236" s="320"/>
      <c r="E236" s="320"/>
      <c r="F236" s="686">
        <f t="shared" si="42"/>
        <v>0</v>
      </c>
      <c r="G236" s="686"/>
      <c r="H236" s="686"/>
      <c r="I236" s="686"/>
      <c r="J236" s="686"/>
      <c r="K236" s="686"/>
      <c r="L236" s="686"/>
      <c r="M236" s="702"/>
      <c r="N236" s="702"/>
      <c r="O236" s="702"/>
      <c r="P236" s="702"/>
    </row>
    <row r="237" spans="1:16" s="100" customFormat="1" ht="19.5" thickBot="1" x14ac:dyDescent="0.25">
      <c r="A237" s="743"/>
      <c r="B237" s="892"/>
      <c r="C237" s="492"/>
      <c r="D237" s="320"/>
      <c r="E237" s="320"/>
      <c r="F237" s="686">
        <f t="shared" si="42"/>
        <v>0</v>
      </c>
      <c r="G237" s="686"/>
      <c r="H237" s="686"/>
      <c r="I237" s="686"/>
      <c r="J237" s="686"/>
      <c r="K237" s="686"/>
      <c r="L237" s="686"/>
      <c r="M237" s="702"/>
      <c r="N237" s="702"/>
      <c r="O237" s="702"/>
      <c r="P237" s="702"/>
    </row>
    <row r="238" spans="1:16" s="100" customFormat="1" ht="19.5" thickBot="1" x14ac:dyDescent="0.25">
      <c r="A238" s="743"/>
      <c r="B238" s="892"/>
      <c r="C238" s="488"/>
      <c r="D238" s="102" t="s">
        <v>1344</v>
      </c>
      <c r="E238" s="102"/>
      <c r="F238" s="102"/>
      <c r="G238" s="102"/>
      <c r="H238" s="102"/>
      <c r="I238" s="102"/>
      <c r="J238" s="102"/>
      <c r="K238" s="102"/>
      <c r="L238" s="102"/>
      <c r="M238" s="93">
        <f>SUM(M232:M237)</f>
        <v>0</v>
      </c>
      <c r="N238" s="93">
        <f>SUM(N232:N237)</f>
        <v>0</v>
      </c>
      <c r="O238" s="93">
        <f>SUM(O232:O237)</f>
        <v>0</v>
      </c>
      <c r="P238" s="93">
        <f>SUM(P232:P237)</f>
        <v>0</v>
      </c>
    </row>
    <row r="239" spans="1:16" s="100" customFormat="1" ht="19.5" thickBot="1" x14ac:dyDescent="0.25">
      <c r="A239" s="743"/>
      <c r="B239" s="892"/>
      <c r="C239" s="488"/>
      <c r="D239" s="102" t="s">
        <v>1315</v>
      </c>
      <c r="E239" s="3"/>
      <c r="F239" s="3"/>
      <c r="G239" s="3"/>
      <c r="H239" s="3"/>
      <c r="I239" s="3"/>
      <c r="J239" s="3"/>
      <c r="K239" s="3"/>
      <c r="L239" s="3"/>
      <c r="M239" s="135">
        <f t="shared" ref="M239:O239" si="43">(M238*1.73*220*0.9)/1000</f>
        <v>0</v>
      </c>
      <c r="N239" s="135">
        <f t="shared" si="43"/>
        <v>0</v>
      </c>
      <c r="O239" s="135">
        <f t="shared" si="43"/>
        <v>0</v>
      </c>
      <c r="P239" s="136"/>
    </row>
    <row r="240" spans="1:16" s="100" customFormat="1" ht="18.75" thickBot="1" x14ac:dyDescent="0.25">
      <c r="A240" s="743"/>
      <c r="B240" s="893"/>
      <c r="C240" s="488"/>
      <c r="D240" s="102" t="s">
        <v>1343</v>
      </c>
      <c r="E240" s="472"/>
      <c r="F240" s="472"/>
      <c r="G240" s="472"/>
      <c r="H240" s="472"/>
      <c r="I240" s="472"/>
      <c r="J240" s="472"/>
      <c r="K240" s="472"/>
      <c r="L240" s="472"/>
      <c r="M240" s="788">
        <f>(M239+N239+O239)</f>
        <v>0</v>
      </c>
      <c r="N240" s="789"/>
      <c r="O240" s="789"/>
      <c r="P240" s="790"/>
    </row>
    <row r="241" spans="1:16" s="100" customFormat="1" x14ac:dyDescent="0.25">
      <c r="A241" s="743"/>
      <c r="C241" s="493"/>
      <c r="D241" s="100" t="s">
        <v>1679</v>
      </c>
    </row>
    <row r="242" spans="1:16" s="100" customFormat="1" x14ac:dyDescent="0.25">
      <c r="A242" s="743"/>
      <c r="C242" s="493"/>
    </row>
    <row r="243" spans="1:16" s="100" customFormat="1" x14ac:dyDescent="0.25">
      <c r="A243" s="743"/>
      <c r="C243" s="493"/>
    </row>
    <row r="244" spans="1:16" s="100" customFormat="1" x14ac:dyDescent="0.25">
      <c r="A244" s="743"/>
      <c r="C244" s="493"/>
    </row>
    <row r="245" spans="1:16" s="100" customFormat="1" ht="18.75" thickBot="1" x14ac:dyDescent="0.3">
      <c r="A245" s="743"/>
      <c r="C245" s="493"/>
    </row>
    <row r="246" spans="1:16" s="100" customFormat="1" ht="48" thickBot="1" x14ac:dyDescent="0.25">
      <c r="A246" s="742"/>
      <c r="B246" s="912" t="s">
        <v>1536</v>
      </c>
      <c r="C246" s="387" t="s">
        <v>1436</v>
      </c>
      <c r="D246" s="182" t="s">
        <v>1351</v>
      </c>
      <c r="E246" s="390" t="s">
        <v>1435</v>
      </c>
      <c r="F246" s="499" t="s">
        <v>1511</v>
      </c>
      <c r="G246" s="499" t="s">
        <v>1557</v>
      </c>
      <c r="H246" s="720" t="s">
        <v>1558</v>
      </c>
      <c r="I246" s="499" t="s">
        <v>1559</v>
      </c>
      <c r="J246" s="720" t="s">
        <v>1446</v>
      </c>
      <c r="K246" s="499" t="s">
        <v>1560</v>
      </c>
      <c r="L246" s="499" t="s">
        <v>1561</v>
      </c>
      <c r="M246" s="125">
        <f>'Данные по ТП'!C356</f>
        <v>0</v>
      </c>
      <c r="N246" s="126" t="s">
        <v>1352</v>
      </c>
      <c r="O246" s="125" t="s">
        <v>5</v>
      </c>
      <c r="P246" s="127">
        <f>'Данные по ТП'!F356</f>
        <v>0</v>
      </c>
    </row>
    <row r="247" spans="1:16" s="100" customFormat="1" ht="19.5" thickBot="1" x14ac:dyDescent="0.25">
      <c r="A247" s="927"/>
      <c r="B247" s="892"/>
      <c r="C247" s="492"/>
      <c r="D247" s="320"/>
      <c r="E247" s="320"/>
      <c r="F247" s="686">
        <f>((O247*1.73*220*0.9)/1000)+((N247*1.73*220*0.9)/1000)+((M247*1.73*220*0.9)/1000)</f>
        <v>0</v>
      </c>
      <c r="G247" s="822"/>
      <c r="H247" s="822"/>
      <c r="I247" s="822"/>
      <c r="J247" s="822"/>
      <c r="K247" s="822"/>
      <c r="L247" s="822"/>
      <c r="M247" s="702"/>
      <c r="N247" s="702"/>
      <c r="O247" s="702"/>
      <c r="P247" s="702"/>
    </row>
    <row r="248" spans="1:16" s="100" customFormat="1" ht="19.5" thickBot="1" x14ac:dyDescent="0.25">
      <c r="A248" s="928"/>
      <c r="B248" s="892"/>
      <c r="C248" s="492"/>
      <c r="D248" s="320"/>
      <c r="E248" s="320"/>
      <c r="F248" s="686">
        <f t="shared" ref="F248:F251" si="44">((O248*1.73*220*0.9)/1000)+((N248*1.73*220*0.9)/1000)+((M248*1.73*220*0.9)/1000)</f>
        <v>0</v>
      </c>
      <c r="G248" s="823"/>
      <c r="H248" s="823"/>
      <c r="I248" s="823"/>
      <c r="J248" s="823"/>
      <c r="K248" s="823"/>
      <c r="L248" s="823"/>
      <c r="M248" s="702"/>
      <c r="N248" s="702"/>
      <c r="O248" s="702"/>
      <c r="P248" s="702"/>
    </row>
    <row r="249" spans="1:16" s="100" customFormat="1" ht="19.5" thickBot="1" x14ac:dyDescent="0.25">
      <c r="A249" s="928"/>
      <c r="B249" s="892"/>
      <c r="C249" s="492"/>
      <c r="D249" s="320"/>
      <c r="E249" s="320"/>
      <c r="F249" s="686">
        <f t="shared" si="44"/>
        <v>0</v>
      </c>
      <c r="G249" s="686"/>
      <c r="H249" s="686"/>
      <c r="I249" s="686"/>
      <c r="J249" s="686"/>
      <c r="K249" s="686"/>
      <c r="L249" s="686"/>
      <c r="M249" s="702"/>
      <c r="N249" s="702"/>
      <c r="O249" s="702"/>
      <c r="P249" s="702"/>
    </row>
    <row r="250" spans="1:16" s="100" customFormat="1" ht="19.5" thickBot="1" x14ac:dyDescent="0.25">
      <c r="A250" s="928"/>
      <c r="B250" s="892"/>
      <c r="C250" s="492"/>
      <c r="D250" s="320"/>
      <c r="E250" s="320"/>
      <c r="F250" s="686">
        <f t="shared" si="44"/>
        <v>0</v>
      </c>
      <c r="G250" s="686"/>
      <c r="H250" s="686"/>
      <c r="I250" s="686"/>
      <c r="J250" s="686"/>
      <c r="K250" s="686"/>
      <c r="L250" s="686"/>
      <c r="M250" s="702"/>
      <c r="N250" s="702"/>
      <c r="O250" s="702"/>
      <c r="P250" s="702"/>
    </row>
    <row r="251" spans="1:16" s="100" customFormat="1" ht="19.5" thickBot="1" x14ac:dyDescent="0.25">
      <c r="A251" s="928"/>
      <c r="B251" s="892"/>
      <c r="C251" s="492"/>
      <c r="D251" s="320"/>
      <c r="E251" s="320"/>
      <c r="F251" s="686">
        <f t="shared" si="44"/>
        <v>0</v>
      </c>
      <c r="G251" s="686"/>
      <c r="H251" s="686"/>
      <c r="I251" s="686"/>
      <c r="J251" s="686"/>
      <c r="K251" s="686"/>
      <c r="L251" s="686"/>
      <c r="M251" s="702"/>
      <c r="N251" s="702"/>
      <c r="O251" s="702"/>
      <c r="P251" s="702"/>
    </row>
    <row r="252" spans="1:16" s="100" customFormat="1" ht="19.5" thickBot="1" x14ac:dyDescent="0.25">
      <c r="A252" s="928"/>
      <c r="B252" s="892"/>
      <c r="C252" s="488"/>
      <c r="D252" s="102" t="s">
        <v>1344</v>
      </c>
      <c r="E252" s="102"/>
      <c r="F252" s="102"/>
      <c r="G252" s="102"/>
      <c r="H252" s="102"/>
      <c r="I252" s="102"/>
      <c r="J252" s="102"/>
      <c r="K252" s="102"/>
      <c r="L252" s="102"/>
      <c r="M252" s="93">
        <f>SUM(M246:M251)</f>
        <v>0</v>
      </c>
      <c r="N252" s="93">
        <f>SUM(N246:N251)</f>
        <v>0</v>
      </c>
      <c r="O252" s="93">
        <f>SUM(O246:O251)</f>
        <v>0</v>
      </c>
      <c r="P252" s="93">
        <f>SUM(P246:P251)</f>
        <v>0</v>
      </c>
    </row>
    <row r="253" spans="1:16" s="100" customFormat="1" ht="19.5" thickBot="1" x14ac:dyDescent="0.25">
      <c r="A253" s="928"/>
      <c r="B253" s="892"/>
      <c r="C253" s="488"/>
      <c r="D253" s="102" t="s">
        <v>1315</v>
      </c>
      <c r="E253" s="3"/>
      <c r="F253" s="3"/>
      <c r="G253" s="3"/>
      <c r="H253" s="3"/>
      <c r="I253" s="3"/>
      <c r="J253" s="3"/>
      <c r="K253" s="3"/>
      <c r="L253" s="3"/>
      <c r="M253" s="135">
        <f t="shared" ref="M253:O253" si="45">(M252*1.73*220*0.9)/1000</f>
        <v>0</v>
      </c>
      <c r="N253" s="135">
        <f t="shared" si="45"/>
        <v>0</v>
      </c>
      <c r="O253" s="135">
        <f t="shared" si="45"/>
        <v>0</v>
      </c>
      <c r="P253" s="136"/>
    </row>
    <row r="254" spans="1:16" s="100" customFormat="1" ht="18.75" thickBot="1" x14ac:dyDescent="0.25">
      <c r="A254" s="929"/>
      <c r="B254" s="892"/>
      <c r="C254" s="488"/>
      <c r="D254" s="102" t="s">
        <v>1343</v>
      </c>
      <c r="E254" s="472"/>
      <c r="F254" s="472"/>
      <c r="G254" s="472"/>
      <c r="H254" s="472"/>
      <c r="I254" s="472"/>
      <c r="J254" s="472"/>
      <c r="K254" s="472"/>
      <c r="L254" s="472"/>
      <c r="M254" s="788">
        <f>(M253+N253+O253)</f>
        <v>0</v>
      </c>
      <c r="N254" s="789"/>
      <c r="O254" s="789"/>
      <c r="P254" s="790"/>
    </row>
    <row r="255" spans="1:16" s="100" customFormat="1" ht="48" thickBot="1" x14ac:dyDescent="0.25">
      <c r="A255" s="743"/>
      <c r="B255" s="892"/>
      <c r="C255" s="387" t="s">
        <v>1436</v>
      </c>
      <c r="D255" s="182" t="s">
        <v>1327</v>
      </c>
      <c r="E255" s="390" t="s">
        <v>1435</v>
      </c>
      <c r="F255" s="499" t="s">
        <v>1511</v>
      </c>
      <c r="G255" s="499" t="s">
        <v>1557</v>
      </c>
      <c r="H255" s="720" t="s">
        <v>1558</v>
      </c>
      <c r="I255" s="499" t="s">
        <v>1559</v>
      </c>
      <c r="J255" s="720" t="s">
        <v>1446</v>
      </c>
      <c r="K255" s="499" t="s">
        <v>1560</v>
      </c>
      <c r="L255" s="499" t="s">
        <v>1561</v>
      </c>
      <c r="M255" s="125">
        <f>'Данные по ТП'!C365</f>
        <v>0</v>
      </c>
      <c r="N255" s="126" t="s">
        <v>1352</v>
      </c>
      <c r="O255" s="125" t="s">
        <v>5</v>
      </c>
      <c r="P255" s="127">
        <f>'Данные по ТП'!F365</f>
        <v>0</v>
      </c>
    </row>
    <row r="256" spans="1:16" s="100" customFormat="1" ht="19.5" thickBot="1" x14ac:dyDescent="0.25">
      <c r="A256" s="743"/>
      <c r="B256" s="892"/>
      <c r="C256" s="492"/>
      <c r="D256" s="320"/>
      <c r="E256" s="320"/>
      <c r="F256" s="686">
        <f>((O256*1.73*220*0.9)/1000)+((N256*1.73*220*0.9)/1000)+((M256*1.73*220*0.9)/1000)</f>
        <v>0</v>
      </c>
      <c r="G256" s="822"/>
      <c r="H256" s="822"/>
      <c r="I256" s="822"/>
      <c r="J256" s="822"/>
      <c r="K256" s="822"/>
      <c r="L256" s="822"/>
      <c r="M256" s="702"/>
      <c r="N256" s="702"/>
      <c r="O256" s="702"/>
      <c r="P256" s="702"/>
    </row>
    <row r="257" spans="1:16" s="100" customFormat="1" ht="19.5" thickBot="1" x14ac:dyDescent="0.25">
      <c r="A257" s="743"/>
      <c r="B257" s="892"/>
      <c r="C257" s="492"/>
      <c r="D257" s="320"/>
      <c r="E257" s="320"/>
      <c r="F257" s="686">
        <f t="shared" ref="F257:F260" si="46">((O257*1.73*220*0.9)/1000)+((N257*1.73*220*0.9)/1000)+((M257*1.73*220*0.9)/1000)</f>
        <v>0</v>
      </c>
      <c r="G257" s="823"/>
      <c r="H257" s="823"/>
      <c r="I257" s="823"/>
      <c r="J257" s="823"/>
      <c r="K257" s="823"/>
      <c r="L257" s="823"/>
      <c r="M257" s="702"/>
      <c r="N257" s="702"/>
      <c r="O257" s="702"/>
      <c r="P257" s="702"/>
    </row>
    <row r="258" spans="1:16" s="100" customFormat="1" ht="19.5" thickBot="1" x14ac:dyDescent="0.25">
      <c r="A258" s="743"/>
      <c r="B258" s="892"/>
      <c r="C258" s="492"/>
      <c r="D258" s="320"/>
      <c r="E258" s="320"/>
      <c r="F258" s="686">
        <f t="shared" si="46"/>
        <v>0</v>
      </c>
      <c r="G258" s="686"/>
      <c r="H258" s="686"/>
      <c r="I258" s="686"/>
      <c r="J258" s="686"/>
      <c r="K258" s="686"/>
      <c r="L258" s="686"/>
      <c r="M258" s="702"/>
      <c r="N258" s="702"/>
      <c r="O258" s="702"/>
      <c r="P258" s="702"/>
    </row>
    <row r="259" spans="1:16" s="100" customFormat="1" ht="19.5" thickBot="1" x14ac:dyDescent="0.25">
      <c r="A259" s="743"/>
      <c r="B259" s="892"/>
      <c r="C259" s="492"/>
      <c r="D259" s="320"/>
      <c r="E259" s="320"/>
      <c r="F259" s="686">
        <f t="shared" si="46"/>
        <v>0</v>
      </c>
      <c r="G259" s="686"/>
      <c r="H259" s="686"/>
      <c r="I259" s="686"/>
      <c r="J259" s="686"/>
      <c r="K259" s="686"/>
      <c r="L259" s="686"/>
      <c r="M259" s="702"/>
      <c r="N259" s="702"/>
      <c r="O259" s="702"/>
      <c r="P259" s="702"/>
    </row>
    <row r="260" spans="1:16" s="100" customFormat="1" ht="19.5" thickBot="1" x14ac:dyDescent="0.25">
      <c r="A260" s="743"/>
      <c r="B260" s="892"/>
      <c r="C260" s="492"/>
      <c r="D260" s="320"/>
      <c r="E260" s="320"/>
      <c r="F260" s="686">
        <f t="shared" si="46"/>
        <v>0</v>
      </c>
      <c r="G260" s="686"/>
      <c r="H260" s="686"/>
      <c r="I260" s="686"/>
      <c r="J260" s="686"/>
      <c r="K260" s="686"/>
      <c r="L260" s="686"/>
      <c r="M260" s="702"/>
      <c r="N260" s="702"/>
      <c r="O260" s="702"/>
      <c r="P260" s="702"/>
    </row>
    <row r="261" spans="1:16" s="100" customFormat="1" ht="19.5" thickBot="1" x14ac:dyDescent="0.25">
      <c r="A261" s="743"/>
      <c r="B261" s="892"/>
      <c r="C261" s="488"/>
      <c r="D261" s="102" t="s">
        <v>1344</v>
      </c>
      <c r="E261" s="102"/>
      <c r="F261" s="102"/>
      <c r="G261" s="102"/>
      <c r="H261" s="102"/>
      <c r="I261" s="102"/>
      <c r="J261" s="102"/>
      <c r="K261" s="102"/>
      <c r="L261" s="102"/>
      <c r="M261" s="93">
        <f>SUM(M255:M260)</f>
        <v>0</v>
      </c>
      <c r="N261" s="93">
        <f>SUM(N255:N260)</f>
        <v>0</v>
      </c>
      <c r="O261" s="93">
        <f>SUM(O255:O260)</f>
        <v>0</v>
      </c>
      <c r="P261" s="93">
        <f>SUM(P255:P260)</f>
        <v>0</v>
      </c>
    </row>
    <row r="262" spans="1:16" s="100" customFormat="1" ht="19.5" thickBot="1" x14ac:dyDescent="0.25">
      <c r="A262" s="743"/>
      <c r="B262" s="892"/>
      <c r="C262" s="488"/>
      <c r="D262" s="102" t="s">
        <v>1315</v>
      </c>
      <c r="E262" s="3"/>
      <c r="F262" s="3"/>
      <c r="G262" s="3"/>
      <c r="H262" s="3"/>
      <c r="I262" s="3"/>
      <c r="J262" s="3"/>
      <c r="K262" s="3"/>
      <c r="L262" s="3"/>
      <c r="M262" s="135">
        <f t="shared" ref="M262:O262" si="47">(M261*1.73*220*0.9)/1000</f>
        <v>0</v>
      </c>
      <c r="N262" s="135">
        <f t="shared" si="47"/>
        <v>0</v>
      </c>
      <c r="O262" s="135">
        <f t="shared" si="47"/>
        <v>0</v>
      </c>
      <c r="P262" s="136"/>
    </row>
    <row r="263" spans="1:16" s="100" customFormat="1" ht="18.75" thickBot="1" x14ac:dyDescent="0.25">
      <c r="A263" s="743"/>
      <c r="B263" s="893"/>
      <c r="C263" s="488"/>
      <c r="D263" s="102" t="s">
        <v>1343</v>
      </c>
      <c r="E263" s="472"/>
      <c r="F263" s="472"/>
      <c r="G263" s="472"/>
      <c r="H263" s="472"/>
      <c r="I263" s="472"/>
      <c r="J263" s="472"/>
      <c r="K263" s="472"/>
      <c r="L263" s="472"/>
      <c r="M263" s="788">
        <f>(M262+N262+O262)</f>
        <v>0</v>
      </c>
      <c r="N263" s="789"/>
      <c r="O263" s="789"/>
      <c r="P263" s="790"/>
    </row>
    <row r="264" spans="1:16" s="100" customFormat="1" x14ac:dyDescent="0.25">
      <c r="A264" s="743"/>
      <c r="C264" s="493"/>
    </row>
    <row r="265" spans="1:16" s="100" customFormat="1" x14ac:dyDescent="0.25">
      <c r="A265" s="743"/>
      <c r="C265" s="493"/>
    </row>
    <row r="266" spans="1:16" s="100" customFormat="1" x14ac:dyDescent="0.25">
      <c r="A266" s="743"/>
      <c r="C266" s="493"/>
    </row>
    <row r="267" spans="1:16" s="100" customFormat="1" ht="18.75" thickBot="1" x14ac:dyDescent="0.3">
      <c r="A267" s="743"/>
      <c r="C267" s="493"/>
    </row>
    <row r="268" spans="1:16" s="100" customFormat="1" ht="48" thickBot="1" x14ac:dyDescent="0.25">
      <c r="A268" s="754">
        <v>43944</v>
      </c>
      <c r="B268" s="912" t="s">
        <v>1537</v>
      </c>
      <c r="C268" s="387" t="s">
        <v>1436</v>
      </c>
      <c r="D268" s="182" t="s">
        <v>1351</v>
      </c>
      <c r="E268" s="390" t="s">
        <v>1435</v>
      </c>
      <c r="F268" s="499" t="s">
        <v>1511</v>
      </c>
      <c r="G268" s="499" t="s">
        <v>1557</v>
      </c>
      <c r="H268" s="720" t="s">
        <v>1558</v>
      </c>
      <c r="I268" s="499" t="s">
        <v>1559</v>
      </c>
      <c r="J268" s="720" t="s">
        <v>1446</v>
      </c>
      <c r="K268" s="499" t="s">
        <v>1560</v>
      </c>
      <c r="L268" s="499" t="s">
        <v>1561</v>
      </c>
      <c r="M268" s="125">
        <f>'Данные по ТП'!C378</f>
        <v>0</v>
      </c>
      <c r="N268" s="126" t="s">
        <v>1352</v>
      </c>
      <c r="O268" s="125" t="s">
        <v>5</v>
      </c>
      <c r="P268" s="127">
        <f>'Данные по ТП'!F378</f>
        <v>0</v>
      </c>
    </row>
    <row r="269" spans="1:16" s="100" customFormat="1" ht="19.5" thickBot="1" x14ac:dyDescent="0.25">
      <c r="A269" s="927" t="s">
        <v>1572</v>
      </c>
      <c r="B269" s="892"/>
      <c r="C269" s="492"/>
      <c r="D269" s="320"/>
      <c r="E269" s="320"/>
      <c r="F269" s="686">
        <f>((O269*1.73*220*0.9)/1000)+((N269*1.73*220*0.9)/1000)+((M269*1.73*220*0.9)/1000)</f>
        <v>0</v>
      </c>
      <c r="G269" s="822">
        <v>235</v>
      </c>
      <c r="H269" s="822">
        <v>235</v>
      </c>
      <c r="I269" s="822">
        <v>235</v>
      </c>
      <c r="J269" s="822">
        <v>407</v>
      </c>
      <c r="K269" s="822">
        <v>405</v>
      </c>
      <c r="L269" s="822">
        <v>405</v>
      </c>
      <c r="M269" s="702"/>
      <c r="N269" s="702"/>
      <c r="O269" s="702"/>
      <c r="P269" s="702"/>
    </row>
    <row r="270" spans="1:16" s="100" customFormat="1" ht="19.5" thickBot="1" x14ac:dyDescent="0.25">
      <c r="A270" s="928"/>
      <c r="B270" s="892"/>
      <c r="C270" s="492"/>
      <c r="D270" s="320"/>
      <c r="E270" s="320"/>
      <c r="F270" s="686">
        <f t="shared" ref="F270:F273" si="48">((O270*1.73*220*0.9)/1000)+((N270*1.73*220*0.9)/1000)+((M270*1.73*220*0.9)/1000)</f>
        <v>0</v>
      </c>
      <c r="G270" s="823"/>
      <c r="H270" s="823"/>
      <c r="I270" s="823"/>
      <c r="J270" s="823"/>
      <c r="K270" s="823"/>
      <c r="L270" s="823"/>
      <c r="M270" s="702"/>
      <c r="N270" s="702"/>
      <c r="O270" s="702"/>
      <c r="P270" s="702"/>
    </row>
    <row r="271" spans="1:16" s="100" customFormat="1" ht="19.5" thickBot="1" x14ac:dyDescent="0.25">
      <c r="A271" s="928"/>
      <c r="B271" s="892"/>
      <c r="C271" s="492"/>
      <c r="D271" s="320"/>
      <c r="E271" s="320"/>
      <c r="F271" s="686">
        <f t="shared" si="48"/>
        <v>0</v>
      </c>
      <c r="G271" s="686"/>
      <c r="H271" s="686"/>
      <c r="I271" s="686"/>
      <c r="J271" s="686"/>
      <c r="K271" s="686"/>
      <c r="L271" s="686"/>
      <c r="M271" s="702"/>
      <c r="N271" s="702"/>
      <c r="O271" s="702"/>
      <c r="P271" s="702"/>
    </row>
    <row r="272" spans="1:16" s="100" customFormat="1" ht="19.5" thickBot="1" x14ac:dyDescent="0.25">
      <c r="A272" s="928"/>
      <c r="B272" s="892"/>
      <c r="C272" s="492"/>
      <c r="D272" s="320"/>
      <c r="E272" s="320"/>
      <c r="F272" s="686">
        <f t="shared" si="48"/>
        <v>0</v>
      </c>
      <c r="G272" s="686"/>
      <c r="H272" s="686"/>
      <c r="I272" s="686"/>
      <c r="J272" s="686"/>
      <c r="K272" s="686"/>
      <c r="L272" s="686"/>
      <c r="M272" s="702"/>
      <c r="N272" s="702"/>
      <c r="O272" s="702"/>
      <c r="P272" s="702"/>
    </row>
    <row r="273" spans="1:16" s="100" customFormat="1" ht="19.5" thickBot="1" x14ac:dyDescent="0.25">
      <c r="A273" s="928"/>
      <c r="B273" s="892"/>
      <c r="C273" s="492"/>
      <c r="D273" s="320"/>
      <c r="E273" s="320"/>
      <c r="F273" s="686">
        <f t="shared" si="48"/>
        <v>0</v>
      </c>
      <c r="G273" s="686"/>
      <c r="H273" s="686"/>
      <c r="I273" s="686"/>
      <c r="J273" s="686"/>
      <c r="K273" s="686"/>
      <c r="L273" s="686"/>
      <c r="M273" s="702"/>
      <c r="N273" s="702"/>
      <c r="O273" s="702"/>
      <c r="P273" s="702"/>
    </row>
    <row r="274" spans="1:16" s="100" customFormat="1" ht="19.5" thickBot="1" x14ac:dyDescent="0.25">
      <c r="A274" s="928"/>
      <c r="B274" s="892"/>
      <c r="C274" s="488"/>
      <c r="D274" s="102" t="s">
        <v>1344</v>
      </c>
      <c r="E274" s="102"/>
      <c r="F274" s="102"/>
      <c r="G274" s="102"/>
      <c r="H274" s="102"/>
      <c r="I274" s="102"/>
      <c r="J274" s="102"/>
      <c r="K274" s="102"/>
      <c r="L274" s="102"/>
      <c r="M274" s="93">
        <f>SUM(M268:M273)</f>
        <v>0</v>
      </c>
      <c r="N274" s="93">
        <f>SUM(N268:N273)</f>
        <v>0</v>
      </c>
      <c r="O274" s="93">
        <f>SUM(O268:O273)</f>
        <v>0</v>
      </c>
      <c r="P274" s="93">
        <f>SUM(P268:P273)</f>
        <v>0</v>
      </c>
    </row>
    <row r="275" spans="1:16" s="100" customFormat="1" ht="19.5" thickBot="1" x14ac:dyDescent="0.25">
      <c r="A275" s="928"/>
      <c r="B275" s="892"/>
      <c r="C275" s="488"/>
      <c r="D275" s="102" t="s">
        <v>1315</v>
      </c>
      <c r="E275" s="3"/>
      <c r="F275" s="3"/>
      <c r="G275" s="3"/>
      <c r="H275" s="3"/>
      <c r="I275" s="3"/>
      <c r="J275" s="3"/>
      <c r="K275" s="3"/>
      <c r="L275" s="3"/>
      <c r="M275" s="135">
        <f t="shared" ref="M275:O275" si="49">(M274*1.73*220*0.9)/1000</f>
        <v>0</v>
      </c>
      <c r="N275" s="135">
        <f t="shared" si="49"/>
        <v>0</v>
      </c>
      <c r="O275" s="135">
        <f t="shared" si="49"/>
        <v>0</v>
      </c>
      <c r="P275" s="136"/>
    </row>
    <row r="276" spans="1:16" s="100" customFormat="1" ht="18.75" thickBot="1" x14ac:dyDescent="0.25">
      <c r="A276" s="929"/>
      <c r="B276" s="892"/>
      <c r="C276" s="488"/>
      <c r="D276" s="102" t="s">
        <v>1343</v>
      </c>
      <c r="E276" s="472"/>
      <c r="F276" s="472"/>
      <c r="G276" s="472"/>
      <c r="H276" s="472"/>
      <c r="I276" s="472"/>
      <c r="J276" s="472"/>
      <c r="K276" s="472"/>
      <c r="L276" s="472"/>
      <c r="M276" s="788">
        <f>(M275+N275+O275)</f>
        <v>0</v>
      </c>
      <c r="N276" s="789"/>
      <c r="O276" s="789"/>
      <c r="P276" s="790"/>
    </row>
    <row r="277" spans="1:16" s="100" customFormat="1" ht="48" thickBot="1" x14ac:dyDescent="0.25">
      <c r="B277" s="892"/>
      <c r="C277" s="387" t="s">
        <v>1436</v>
      </c>
      <c r="D277" s="182" t="s">
        <v>1327</v>
      </c>
      <c r="E277" s="390" t="s">
        <v>1435</v>
      </c>
      <c r="F277" s="499" t="s">
        <v>1511</v>
      </c>
      <c r="G277" s="499" t="s">
        <v>1557</v>
      </c>
      <c r="H277" s="720" t="s">
        <v>1558</v>
      </c>
      <c r="I277" s="499" t="s">
        <v>1559</v>
      </c>
      <c r="J277" s="720" t="s">
        <v>1446</v>
      </c>
      <c r="K277" s="499" t="s">
        <v>1560</v>
      </c>
      <c r="L277" s="499" t="s">
        <v>1561</v>
      </c>
      <c r="M277" s="125">
        <f>'Данные по ТП'!C387</f>
        <v>0</v>
      </c>
      <c r="N277" s="126" t="s">
        <v>1352</v>
      </c>
      <c r="O277" s="125" t="s">
        <v>5</v>
      </c>
      <c r="P277" s="127">
        <f>'Данные по ТП'!F387</f>
        <v>0</v>
      </c>
    </row>
    <row r="278" spans="1:16" s="100" customFormat="1" ht="19.5" thickBot="1" x14ac:dyDescent="0.25">
      <c r="B278" s="892"/>
      <c r="C278" s="492"/>
      <c r="D278" s="320"/>
      <c r="E278" s="320"/>
      <c r="F278" s="686">
        <f>((O278*1.73*220*0.9)/1000)+((N278*1.73*220*0.9)/1000)+((M278*1.73*220*0.9)/1000)</f>
        <v>0</v>
      </c>
      <c r="G278" s="822"/>
      <c r="H278" s="822"/>
      <c r="I278" s="822"/>
      <c r="J278" s="822"/>
      <c r="K278" s="822"/>
      <c r="L278" s="822"/>
      <c r="M278" s="702"/>
      <c r="N278" s="702"/>
      <c r="O278" s="702"/>
      <c r="P278" s="702"/>
    </row>
    <row r="279" spans="1:16" s="100" customFormat="1" ht="19.5" thickBot="1" x14ac:dyDescent="0.25">
      <c r="B279" s="892"/>
      <c r="C279" s="492"/>
      <c r="D279" s="320"/>
      <c r="E279" s="320"/>
      <c r="F279" s="686">
        <f t="shared" ref="F279:F282" si="50">((O279*1.73*220*0.9)/1000)+((N279*1.73*220*0.9)/1000)+((M279*1.73*220*0.9)/1000)</f>
        <v>0</v>
      </c>
      <c r="G279" s="823"/>
      <c r="H279" s="823"/>
      <c r="I279" s="823"/>
      <c r="J279" s="823"/>
      <c r="K279" s="823"/>
      <c r="L279" s="823"/>
      <c r="M279" s="702"/>
      <c r="N279" s="702"/>
      <c r="O279" s="702"/>
      <c r="P279" s="702"/>
    </row>
    <row r="280" spans="1:16" s="100" customFormat="1" ht="19.5" thickBot="1" x14ac:dyDescent="0.25">
      <c r="B280" s="892"/>
      <c r="C280" s="492"/>
      <c r="D280" s="320"/>
      <c r="E280" s="320"/>
      <c r="F280" s="686">
        <f t="shared" si="50"/>
        <v>0</v>
      </c>
      <c r="G280" s="686"/>
      <c r="H280" s="686"/>
      <c r="I280" s="686"/>
      <c r="J280" s="686"/>
      <c r="K280" s="686"/>
      <c r="L280" s="686"/>
      <c r="M280" s="702"/>
      <c r="N280" s="702"/>
      <c r="O280" s="702"/>
      <c r="P280" s="702"/>
    </row>
    <row r="281" spans="1:16" s="100" customFormat="1" ht="19.5" thickBot="1" x14ac:dyDescent="0.25">
      <c r="B281" s="892"/>
      <c r="C281" s="492"/>
      <c r="D281" s="320"/>
      <c r="E281" s="320"/>
      <c r="F281" s="686">
        <f t="shared" si="50"/>
        <v>0</v>
      </c>
      <c r="G281" s="686"/>
      <c r="H281" s="686"/>
      <c r="I281" s="686"/>
      <c r="J281" s="686"/>
      <c r="K281" s="686"/>
      <c r="L281" s="686"/>
      <c r="M281" s="702"/>
      <c r="N281" s="702"/>
      <c r="O281" s="702"/>
      <c r="P281" s="702"/>
    </row>
    <row r="282" spans="1:16" s="100" customFormat="1" ht="19.5" thickBot="1" x14ac:dyDescent="0.25">
      <c r="B282" s="892"/>
      <c r="C282" s="492"/>
      <c r="D282" s="320"/>
      <c r="E282" s="320"/>
      <c r="F282" s="686">
        <f t="shared" si="50"/>
        <v>0</v>
      </c>
      <c r="G282" s="686"/>
      <c r="H282" s="686"/>
      <c r="I282" s="686"/>
      <c r="J282" s="686"/>
      <c r="K282" s="686"/>
      <c r="L282" s="686"/>
      <c r="M282" s="702"/>
      <c r="N282" s="702"/>
      <c r="O282" s="702"/>
      <c r="P282" s="702"/>
    </row>
    <row r="283" spans="1:16" s="100" customFormat="1" ht="19.5" thickBot="1" x14ac:dyDescent="0.25">
      <c r="B283" s="892"/>
      <c r="C283" s="488"/>
      <c r="D283" s="102" t="s">
        <v>1344</v>
      </c>
      <c r="E283" s="102"/>
      <c r="F283" s="102"/>
      <c r="G283" s="102"/>
      <c r="H283" s="102"/>
      <c r="I283" s="102"/>
      <c r="J283" s="102"/>
      <c r="K283" s="102"/>
      <c r="L283" s="102"/>
      <c r="M283" s="93">
        <f>SUM(M277:M282)</f>
        <v>0</v>
      </c>
      <c r="N283" s="93">
        <f>SUM(N277:N282)</f>
        <v>0</v>
      </c>
      <c r="O283" s="93">
        <f>SUM(O277:O282)</f>
        <v>0</v>
      </c>
      <c r="P283" s="93">
        <f>SUM(P277:P282)</f>
        <v>0</v>
      </c>
    </row>
    <row r="284" spans="1:16" s="100" customFormat="1" ht="19.5" thickBot="1" x14ac:dyDescent="0.25">
      <c r="B284" s="892"/>
      <c r="C284" s="488"/>
      <c r="D284" s="102" t="s">
        <v>1315</v>
      </c>
      <c r="E284" s="3"/>
      <c r="F284" s="3"/>
      <c r="G284" s="3"/>
      <c r="H284" s="3"/>
      <c r="I284" s="3"/>
      <c r="J284" s="3"/>
      <c r="K284" s="3"/>
      <c r="L284" s="3"/>
      <c r="M284" s="135">
        <f t="shared" ref="M284:O284" si="51">(M283*1.73*220*0.9)/1000</f>
        <v>0</v>
      </c>
      <c r="N284" s="135">
        <f t="shared" si="51"/>
        <v>0</v>
      </c>
      <c r="O284" s="135">
        <f t="shared" si="51"/>
        <v>0</v>
      </c>
      <c r="P284" s="136"/>
    </row>
    <row r="285" spans="1:16" s="100" customFormat="1" ht="18.75" thickBot="1" x14ac:dyDescent="0.25">
      <c r="B285" s="893"/>
      <c r="C285" s="488"/>
      <c r="D285" s="102" t="s">
        <v>1343</v>
      </c>
      <c r="E285" s="472"/>
      <c r="F285" s="472"/>
      <c r="G285" s="472"/>
      <c r="H285" s="472"/>
      <c r="I285" s="472"/>
      <c r="J285" s="472"/>
      <c r="K285" s="472"/>
      <c r="L285" s="472"/>
      <c r="M285" s="788">
        <f>(M284+N284+O284)</f>
        <v>0</v>
      </c>
      <c r="N285" s="789"/>
      <c r="O285" s="789"/>
      <c r="P285" s="790"/>
    </row>
    <row r="286" spans="1:16" s="100" customFormat="1" x14ac:dyDescent="0.25">
      <c r="C286" s="493"/>
    </row>
    <row r="287" spans="1:16" s="100" customFormat="1" x14ac:dyDescent="0.25">
      <c r="C287" s="493"/>
    </row>
    <row r="288" spans="1:16" s="100" customFormat="1" x14ac:dyDescent="0.25">
      <c r="C288" s="493"/>
    </row>
    <row r="289" spans="1:16" s="100" customFormat="1" x14ac:dyDescent="0.25">
      <c r="C289" s="493"/>
    </row>
    <row r="290" spans="1:16" s="100" customFormat="1" x14ac:dyDescent="0.25">
      <c r="C290" s="493"/>
    </row>
    <row r="291" spans="1:16" s="100" customFormat="1" x14ac:dyDescent="0.25">
      <c r="C291" s="493"/>
    </row>
    <row r="292" spans="1:16" s="100" customFormat="1" x14ac:dyDescent="0.25">
      <c r="C292" s="493"/>
    </row>
    <row r="293" spans="1:16" s="100" customFormat="1" x14ac:dyDescent="0.25">
      <c r="C293" s="493"/>
    </row>
    <row r="294" spans="1:16" s="100" customFormat="1" ht="18.75" thickBot="1" x14ac:dyDescent="0.3">
      <c r="C294" s="493"/>
    </row>
    <row r="295" spans="1:16" s="100" customFormat="1" ht="48" thickBot="1" x14ac:dyDescent="0.25">
      <c r="A295" s="752">
        <v>43949</v>
      </c>
      <c r="B295" s="913" t="s">
        <v>1677</v>
      </c>
      <c r="C295" s="387" t="s">
        <v>1436</v>
      </c>
      <c r="D295" s="182" t="s">
        <v>1351</v>
      </c>
      <c r="E295" s="390" t="s">
        <v>1435</v>
      </c>
      <c r="F295" s="499" t="s">
        <v>1511</v>
      </c>
      <c r="G295" s="499" t="s">
        <v>1557</v>
      </c>
      <c r="H295" s="720" t="s">
        <v>1558</v>
      </c>
      <c r="I295" s="499" t="s">
        <v>1559</v>
      </c>
      <c r="J295" s="720" t="s">
        <v>1446</v>
      </c>
      <c r="K295" s="499" t="s">
        <v>1560</v>
      </c>
      <c r="L295" s="499" t="s">
        <v>1561</v>
      </c>
      <c r="M295" s="125">
        <f>'Данные по ТП'!C411</f>
        <v>0</v>
      </c>
      <c r="N295" s="126" t="s">
        <v>1352</v>
      </c>
      <c r="O295" s="125" t="s">
        <v>5</v>
      </c>
      <c r="P295" s="127">
        <f>'Данные по ТП'!F411</f>
        <v>0</v>
      </c>
    </row>
    <row r="296" spans="1:16" s="100" customFormat="1" ht="19.5" thickBot="1" x14ac:dyDescent="0.25">
      <c r="A296" s="924" t="s">
        <v>1682</v>
      </c>
      <c r="B296" s="913"/>
      <c r="C296" s="492"/>
      <c r="D296" s="320" t="s">
        <v>845</v>
      </c>
      <c r="E296" s="320"/>
      <c r="F296" s="686">
        <f>((O296*1.73*220*0.9)/1000)+((N296*1.73*220*0.9)/1000)+((M296*1.73*220*0.9)/1000)</f>
        <v>0</v>
      </c>
      <c r="G296" s="822">
        <v>225</v>
      </c>
      <c r="H296" s="822">
        <v>217</v>
      </c>
      <c r="I296" s="822">
        <v>221</v>
      </c>
      <c r="J296" s="822">
        <v>382</v>
      </c>
      <c r="K296" s="822">
        <v>383</v>
      </c>
      <c r="L296" s="822">
        <v>384</v>
      </c>
      <c r="M296" s="741">
        <v>0</v>
      </c>
      <c r="N296" s="741">
        <v>0</v>
      </c>
      <c r="O296" s="741">
        <v>0</v>
      </c>
      <c r="P296" s="741">
        <v>0</v>
      </c>
    </row>
    <row r="297" spans="1:16" s="100" customFormat="1" ht="19.5" thickBot="1" x14ac:dyDescent="0.25">
      <c r="A297" s="925"/>
      <c r="B297" s="913"/>
      <c r="C297" s="492"/>
      <c r="D297" s="320" t="s">
        <v>847</v>
      </c>
      <c r="E297" s="320"/>
      <c r="F297" s="686">
        <f t="shared" ref="F297:F300" si="52">((O297*1.73*220*0.9)/1000)+((N297*1.73*220*0.9)/1000)+((M297*1.73*220*0.9)/1000)</f>
        <v>6.8508000000000004</v>
      </c>
      <c r="G297" s="823"/>
      <c r="H297" s="823"/>
      <c r="I297" s="823"/>
      <c r="J297" s="823"/>
      <c r="K297" s="823"/>
      <c r="L297" s="823"/>
      <c r="M297" s="741">
        <v>2</v>
      </c>
      <c r="N297" s="741">
        <v>7</v>
      </c>
      <c r="O297" s="741">
        <v>11</v>
      </c>
      <c r="P297" s="741">
        <v>0</v>
      </c>
    </row>
    <row r="298" spans="1:16" s="100" customFormat="1" ht="19.5" thickBot="1" x14ac:dyDescent="0.25">
      <c r="A298" s="925"/>
      <c r="B298" s="913"/>
      <c r="C298" s="492"/>
      <c r="D298" s="320" t="s">
        <v>1119</v>
      </c>
      <c r="E298" s="320"/>
      <c r="F298" s="686">
        <f t="shared" si="52"/>
        <v>4.1104799999999999</v>
      </c>
      <c r="G298" s="686"/>
      <c r="H298" s="686"/>
      <c r="I298" s="686"/>
      <c r="J298" s="686"/>
      <c r="K298" s="686"/>
      <c r="L298" s="686"/>
      <c r="M298" s="741">
        <v>2</v>
      </c>
      <c r="N298" s="741">
        <v>10</v>
      </c>
      <c r="O298" s="741">
        <v>0</v>
      </c>
      <c r="P298" s="741">
        <v>6</v>
      </c>
    </row>
    <row r="299" spans="1:16" s="100" customFormat="1" ht="19.5" thickBot="1" x14ac:dyDescent="0.25">
      <c r="A299" s="925"/>
      <c r="B299" s="913"/>
      <c r="C299" s="492"/>
      <c r="D299" s="320" t="s">
        <v>1446</v>
      </c>
      <c r="E299" s="320"/>
      <c r="F299" s="686">
        <f t="shared" si="52"/>
        <v>10.618739999999999</v>
      </c>
      <c r="G299" s="686"/>
      <c r="H299" s="686"/>
      <c r="I299" s="686"/>
      <c r="J299" s="686"/>
      <c r="K299" s="686"/>
      <c r="L299" s="686"/>
      <c r="M299" s="741">
        <v>13</v>
      </c>
      <c r="N299" s="741">
        <v>8</v>
      </c>
      <c r="O299" s="741">
        <v>10</v>
      </c>
      <c r="P299" s="741"/>
    </row>
    <row r="300" spans="1:16" s="100" customFormat="1" ht="19.5" thickBot="1" x14ac:dyDescent="0.25">
      <c r="A300" s="925"/>
      <c r="B300" s="913"/>
      <c r="C300" s="492"/>
      <c r="D300" s="320" t="s">
        <v>1678</v>
      </c>
      <c r="E300" s="320"/>
      <c r="F300" s="686">
        <f t="shared" si="52"/>
        <v>0</v>
      </c>
      <c r="G300" s="686"/>
      <c r="H300" s="686"/>
      <c r="I300" s="686"/>
      <c r="J300" s="686"/>
      <c r="K300" s="686"/>
      <c r="L300" s="686"/>
      <c r="M300" s="741"/>
      <c r="N300" s="741"/>
      <c r="O300" s="741"/>
      <c r="P300" s="741"/>
    </row>
    <row r="301" spans="1:16" s="100" customFormat="1" ht="19.5" thickBot="1" x14ac:dyDescent="0.25">
      <c r="A301" s="925"/>
      <c r="B301" s="913"/>
      <c r="C301" s="488"/>
      <c r="D301" s="102" t="s">
        <v>1344</v>
      </c>
      <c r="E301" s="102"/>
      <c r="F301" s="102"/>
      <c r="G301" s="102"/>
      <c r="H301" s="102"/>
      <c r="I301" s="102"/>
      <c r="J301" s="102"/>
      <c r="K301" s="102"/>
      <c r="L301" s="102"/>
      <c r="M301" s="93">
        <f>SUM(M295:M300)</f>
        <v>17</v>
      </c>
      <c r="N301" s="93">
        <f>SUM(N295:N300)</f>
        <v>25</v>
      </c>
      <c r="O301" s="93">
        <f>SUM(O295:O300)</f>
        <v>21</v>
      </c>
      <c r="P301" s="93">
        <f>SUM(P295:P300)</f>
        <v>6</v>
      </c>
    </row>
    <row r="302" spans="1:16" ht="19.5" thickBot="1" x14ac:dyDescent="0.25">
      <c r="A302" s="925"/>
      <c r="B302" s="913"/>
      <c r="C302" s="488"/>
      <c r="D302" s="102" t="s">
        <v>1315</v>
      </c>
      <c r="E302" s="3"/>
      <c r="F302" s="3"/>
      <c r="G302" s="3"/>
      <c r="H302" s="3"/>
      <c r="I302" s="3"/>
      <c r="J302" s="3"/>
      <c r="K302" s="3"/>
      <c r="L302" s="3"/>
      <c r="M302" s="135">
        <f t="shared" ref="M302:O302" si="53">(M301*1.73*220*0.9)/1000</f>
        <v>5.8231800000000007</v>
      </c>
      <c r="N302" s="135">
        <f t="shared" si="53"/>
        <v>8.5634999999999994</v>
      </c>
      <c r="O302" s="135">
        <f t="shared" si="53"/>
        <v>7.1933399999999992</v>
      </c>
      <c r="P302" s="136"/>
    </row>
    <row r="303" spans="1:16" ht="18.75" thickBot="1" x14ac:dyDescent="0.25">
      <c r="A303" s="926"/>
      <c r="B303" s="913"/>
      <c r="C303" s="488"/>
      <c r="D303" s="102" t="s">
        <v>1343</v>
      </c>
      <c r="E303" s="472"/>
      <c r="F303" s="472"/>
      <c r="G303" s="472"/>
      <c r="H303" s="472"/>
      <c r="I303" s="472"/>
      <c r="J303" s="472"/>
      <c r="K303" s="472"/>
      <c r="L303" s="472"/>
      <c r="M303" s="788">
        <f>(M302+N302+O302)</f>
        <v>21.580019999999998</v>
      </c>
      <c r="N303" s="789"/>
      <c r="O303" s="789"/>
      <c r="P303" s="790"/>
    </row>
  </sheetData>
  <mergeCells count="237">
    <mergeCell ref="A19:A26"/>
    <mergeCell ref="A40:A46"/>
    <mergeCell ref="A69:A76"/>
    <mergeCell ref="A79:A86"/>
    <mergeCell ref="A89:A96"/>
    <mergeCell ref="A99:A106"/>
    <mergeCell ref="A109:A116"/>
    <mergeCell ref="A296:A303"/>
    <mergeCell ref="A132:A139"/>
    <mergeCell ref="A145:A152"/>
    <mergeCell ref="A158:A165"/>
    <mergeCell ref="A178:A185"/>
    <mergeCell ref="A201:A208"/>
    <mergeCell ref="A224:A231"/>
    <mergeCell ref="A247:A254"/>
    <mergeCell ref="A269:A276"/>
    <mergeCell ref="A49:A56"/>
    <mergeCell ref="A59:A66"/>
    <mergeCell ref="J278:J279"/>
    <mergeCell ref="K278:K279"/>
    <mergeCell ref="L256:L257"/>
    <mergeCell ref="G269:G270"/>
    <mergeCell ref="H269:H270"/>
    <mergeCell ref="I269:I270"/>
    <mergeCell ref="J269:J270"/>
    <mergeCell ref="K269:K270"/>
    <mergeCell ref="L269:L270"/>
    <mergeCell ref="G256:G257"/>
    <mergeCell ref="H256:H257"/>
    <mergeCell ref="I256:I257"/>
    <mergeCell ref="J256:J257"/>
    <mergeCell ref="K256:K257"/>
    <mergeCell ref="L187:L188"/>
    <mergeCell ref="G201:G202"/>
    <mergeCell ref="H201:H202"/>
    <mergeCell ref="I201:I202"/>
    <mergeCell ref="J201:J202"/>
    <mergeCell ref="K201:K202"/>
    <mergeCell ref="L201:L202"/>
    <mergeCell ref="G187:G188"/>
    <mergeCell ref="H187:H188"/>
    <mergeCell ref="I187:I188"/>
    <mergeCell ref="J187:J188"/>
    <mergeCell ref="K187:K188"/>
    <mergeCell ref="H178:H179"/>
    <mergeCell ref="I178:I179"/>
    <mergeCell ref="J178:J179"/>
    <mergeCell ref="K178:K179"/>
    <mergeCell ref="L178:L179"/>
    <mergeCell ref="G167:G168"/>
    <mergeCell ref="H167:H168"/>
    <mergeCell ref="I167:I168"/>
    <mergeCell ref="J167:J168"/>
    <mergeCell ref="K167:K168"/>
    <mergeCell ref="L120:L121"/>
    <mergeCell ref="G132:G133"/>
    <mergeCell ref="H132:H133"/>
    <mergeCell ref="I132:I133"/>
    <mergeCell ref="J132:J133"/>
    <mergeCell ref="K132:K133"/>
    <mergeCell ref="L132:L133"/>
    <mergeCell ref="K120:K121"/>
    <mergeCell ref="G120:G121"/>
    <mergeCell ref="H120:H121"/>
    <mergeCell ref="I120:I121"/>
    <mergeCell ref="J120:J121"/>
    <mergeCell ref="L29:L30"/>
    <mergeCell ref="G29:G30"/>
    <mergeCell ref="H40:H41"/>
    <mergeCell ref="I40:I41"/>
    <mergeCell ref="J40:J41"/>
    <mergeCell ref="K40:K41"/>
    <mergeCell ref="L40:L41"/>
    <mergeCell ref="I69:I70"/>
    <mergeCell ref="J69:J70"/>
    <mergeCell ref="K69:K70"/>
    <mergeCell ref="L69:L70"/>
    <mergeCell ref="G59:G60"/>
    <mergeCell ref="H59:H60"/>
    <mergeCell ref="I59:I60"/>
    <mergeCell ref="J59:J60"/>
    <mergeCell ref="K59:K60"/>
    <mergeCell ref="L59:L60"/>
    <mergeCell ref="G49:G50"/>
    <mergeCell ref="H49:H50"/>
    <mergeCell ref="I49:I50"/>
    <mergeCell ref="J49:J50"/>
    <mergeCell ref="K49:K50"/>
    <mergeCell ref="L49:L50"/>
    <mergeCell ref="H29:H30"/>
    <mergeCell ref="G1:I5"/>
    <mergeCell ref="J1:L5"/>
    <mergeCell ref="G7:G8"/>
    <mergeCell ref="H7:H8"/>
    <mergeCell ref="I7:I8"/>
    <mergeCell ref="J7:J8"/>
    <mergeCell ref="K7:K8"/>
    <mergeCell ref="L7:L8"/>
    <mergeCell ref="G19:G20"/>
    <mergeCell ref="H19:H20"/>
    <mergeCell ref="I19:I20"/>
    <mergeCell ref="J19:J20"/>
    <mergeCell ref="K19:K20"/>
    <mergeCell ref="L19:L20"/>
    <mergeCell ref="I29:I30"/>
    <mergeCell ref="J29:J30"/>
    <mergeCell ref="K29:K30"/>
    <mergeCell ref="M139:P139"/>
    <mergeCell ref="B144:B152"/>
    <mergeCell ref="M152:P152"/>
    <mergeCell ref="M194:P194"/>
    <mergeCell ref="B177:B194"/>
    <mergeCell ref="M174:P174"/>
    <mergeCell ref="M165:P165"/>
    <mergeCell ref="M185:P185"/>
    <mergeCell ref="B157:B172"/>
    <mergeCell ref="G145:G146"/>
    <mergeCell ref="H145:H146"/>
    <mergeCell ref="I145:I146"/>
    <mergeCell ref="J145:J146"/>
    <mergeCell ref="K145:K146"/>
    <mergeCell ref="L145:L146"/>
    <mergeCell ref="G158:G159"/>
    <mergeCell ref="B131:B139"/>
    <mergeCell ref="H158:H159"/>
    <mergeCell ref="I158:I159"/>
    <mergeCell ref="J158:J159"/>
    <mergeCell ref="K158:K159"/>
    <mergeCell ref="L158:L159"/>
    <mergeCell ref="L167:L168"/>
    <mergeCell ref="G178:G179"/>
    <mergeCell ref="M76:P76"/>
    <mergeCell ref="B78:B86"/>
    <mergeCell ref="B68:B76"/>
    <mergeCell ref="B88:B94"/>
    <mergeCell ref="G79:G80"/>
    <mergeCell ref="H79:H80"/>
    <mergeCell ref="I79:I80"/>
    <mergeCell ref="J79:J80"/>
    <mergeCell ref="K79:K80"/>
    <mergeCell ref="L79:L80"/>
    <mergeCell ref="G89:G90"/>
    <mergeCell ref="H89:H90"/>
    <mergeCell ref="I89:I90"/>
    <mergeCell ref="G69:G70"/>
    <mergeCell ref="H69:H70"/>
    <mergeCell ref="J89:J90"/>
    <mergeCell ref="K89:K90"/>
    <mergeCell ref="L89:L90"/>
    <mergeCell ref="M116:P116"/>
    <mergeCell ref="M106:P106"/>
    <mergeCell ref="G109:G110"/>
    <mergeCell ref="H109:H110"/>
    <mergeCell ref="I109:I110"/>
    <mergeCell ref="J109:J110"/>
    <mergeCell ref="K109:K110"/>
    <mergeCell ref="L109:L110"/>
    <mergeCell ref="M86:P86"/>
    <mergeCell ref="M96:P96"/>
    <mergeCell ref="G99:G100"/>
    <mergeCell ref="H99:H100"/>
    <mergeCell ref="I99:I100"/>
    <mergeCell ref="J99:J100"/>
    <mergeCell ref="K99:K100"/>
    <mergeCell ref="L99:L100"/>
    <mergeCell ref="N1:N5"/>
    <mergeCell ref="O1:O5"/>
    <mergeCell ref="P1:P5"/>
    <mergeCell ref="B7:B16"/>
    <mergeCell ref="M16:P16"/>
    <mergeCell ref="M26:P26"/>
    <mergeCell ref="B18:B26"/>
    <mergeCell ref="A7:A16"/>
    <mergeCell ref="A120:A128"/>
    <mergeCell ref="B119:B127"/>
    <mergeCell ref="M127:P127"/>
    <mergeCell ref="B28:B37"/>
    <mergeCell ref="A29:A37"/>
    <mergeCell ref="B58:B66"/>
    <mergeCell ref="B48:B56"/>
    <mergeCell ref="M1:M5"/>
    <mergeCell ref="M56:P56"/>
    <mergeCell ref="M66:P66"/>
    <mergeCell ref="M37:P37"/>
    <mergeCell ref="B39:B46"/>
    <mergeCell ref="M46:P46"/>
    <mergeCell ref="G40:G41"/>
    <mergeCell ref="B98:B104"/>
    <mergeCell ref="B108:B116"/>
    <mergeCell ref="B200:B217"/>
    <mergeCell ref="M208:P208"/>
    <mergeCell ref="M217:P217"/>
    <mergeCell ref="B223:B240"/>
    <mergeCell ref="M231:P231"/>
    <mergeCell ref="M240:P240"/>
    <mergeCell ref="L210:L211"/>
    <mergeCell ref="G224:G225"/>
    <mergeCell ref="H224:H225"/>
    <mergeCell ref="I224:I225"/>
    <mergeCell ref="J224:J225"/>
    <mergeCell ref="K224:K225"/>
    <mergeCell ref="L224:L225"/>
    <mergeCell ref="G210:G211"/>
    <mergeCell ref="H210:H211"/>
    <mergeCell ref="I210:I211"/>
    <mergeCell ref="J210:J211"/>
    <mergeCell ref="K210:K211"/>
    <mergeCell ref="G233:G234"/>
    <mergeCell ref="H233:H234"/>
    <mergeCell ref="I233:I234"/>
    <mergeCell ref="J233:J234"/>
    <mergeCell ref="K233:K234"/>
    <mergeCell ref="L233:L234"/>
    <mergeCell ref="B295:B303"/>
    <mergeCell ref="G296:G297"/>
    <mergeCell ref="H296:H297"/>
    <mergeCell ref="I296:I297"/>
    <mergeCell ref="J296:J297"/>
    <mergeCell ref="K296:K297"/>
    <mergeCell ref="L296:L297"/>
    <mergeCell ref="M303:P303"/>
    <mergeCell ref="B246:B263"/>
    <mergeCell ref="M254:P254"/>
    <mergeCell ref="M263:P263"/>
    <mergeCell ref="B268:B285"/>
    <mergeCell ref="M276:P276"/>
    <mergeCell ref="M285:P285"/>
    <mergeCell ref="J247:J248"/>
    <mergeCell ref="K247:K248"/>
    <mergeCell ref="L247:L248"/>
    <mergeCell ref="G247:G248"/>
    <mergeCell ref="H247:H248"/>
    <mergeCell ref="I247:I248"/>
    <mergeCell ref="L278:L279"/>
    <mergeCell ref="G278:G279"/>
    <mergeCell ref="H278:H279"/>
    <mergeCell ref="I278:I279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A4" sqref="A4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14" t="s">
        <v>1486</v>
      </c>
      <c r="B1" s="614" t="s">
        <v>1485</v>
      </c>
      <c r="C1" s="614" t="s">
        <v>1484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20"/>
  <sheetViews>
    <sheetView zoomScaleNormal="100" zoomScaleSheetLayoutView="85" zoomScalePageLayoutView="25" workbookViewId="0">
      <selection activeCell="C1" sqref="C1"/>
    </sheetView>
  </sheetViews>
  <sheetFormatPr defaultRowHeight="12.75" x14ac:dyDescent="0.2"/>
  <cols>
    <col min="1" max="1" width="4.5703125" style="81" customWidth="1"/>
    <col min="2" max="2" width="6" style="81" customWidth="1"/>
    <col min="3" max="3" width="9.28515625" style="81" customWidth="1"/>
    <col min="4" max="4" width="11.5703125" style="81" customWidth="1"/>
    <col min="5" max="5" width="9.28515625" style="81" customWidth="1"/>
    <col min="6" max="6" width="9.5703125" style="81" customWidth="1"/>
    <col min="7" max="8" width="10.85546875" style="81" customWidth="1"/>
    <col min="9" max="9" width="4.140625" style="81" customWidth="1"/>
    <col min="10" max="10" width="8.140625" style="672" customWidth="1"/>
    <col min="11" max="11" width="9.28515625" style="81" customWidth="1"/>
    <col min="12" max="12" width="11.5703125" style="81" customWidth="1"/>
    <col min="13" max="13" width="9.28515625" style="81" customWidth="1"/>
    <col min="14" max="14" width="9.5703125" style="81" customWidth="1"/>
    <col min="15" max="16" width="10.85546875" style="81" customWidth="1"/>
    <col min="17" max="17" width="9.28515625" style="655" customWidth="1"/>
    <col min="18" max="18" width="10.85546875" style="81" customWidth="1"/>
    <col min="19" max="20" width="9.140625" style="81"/>
    <col min="21" max="23" width="8.85546875" style="81" customWidth="1"/>
    <col min="24" max="16384" width="9.140625" style="81"/>
  </cols>
  <sheetData>
    <row r="1" spans="1:23" ht="22.5" customHeight="1" x14ac:dyDescent="0.2">
      <c r="C1" s="629" t="str">
        <f>HYPERLINK("#Оглавление!h1","&lt;&lt;&lt;&lt;&lt;")</f>
        <v>&lt;&lt;&lt;&lt;&lt;</v>
      </c>
      <c r="E1" s="761" t="s">
        <v>1090</v>
      </c>
      <c r="F1" s="761"/>
      <c r="G1" s="761"/>
      <c r="H1" s="761"/>
      <c r="I1" s="761"/>
      <c r="J1" s="761"/>
      <c r="K1" s="761"/>
      <c r="L1" s="761"/>
      <c r="M1" s="762"/>
    </row>
    <row r="2" spans="1:23" ht="21.75" customHeight="1" thickBot="1" x14ac:dyDescent="0.25">
      <c r="E2" s="763"/>
      <c r="F2" s="763"/>
      <c r="G2" s="763"/>
      <c r="H2" s="763"/>
      <c r="I2" s="761"/>
      <c r="J2" s="761"/>
      <c r="K2" s="763"/>
      <c r="L2" s="763"/>
      <c r="M2" s="764"/>
    </row>
    <row r="3" spans="1:23" ht="16.5" thickBot="1" x14ac:dyDescent="0.25">
      <c r="A3" s="644"/>
      <c r="B3" s="82" t="s">
        <v>5</v>
      </c>
      <c r="C3" s="765" t="s">
        <v>1091</v>
      </c>
      <c r="D3" s="766"/>
      <c r="E3" s="766"/>
      <c r="F3" s="766"/>
      <c r="G3" s="766"/>
      <c r="H3" s="766"/>
      <c r="I3" s="759"/>
      <c r="J3" s="82" t="s">
        <v>5</v>
      </c>
      <c r="K3" s="765" t="s">
        <v>1092</v>
      </c>
      <c r="L3" s="766"/>
      <c r="M3" s="766"/>
      <c r="N3" s="766"/>
      <c r="O3" s="766"/>
      <c r="P3" s="766"/>
      <c r="Q3" s="645" t="s">
        <v>1434</v>
      </c>
      <c r="R3" s="646" t="s">
        <v>1093</v>
      </c>
      <c r="S3" s="656"/>
      <c r="U3" s="656"/>
      <c r="V3" s="656"/>
      <c r="W3" s="656"/>
    </row>
    <row r="4" spans="1:23" ht="16.5" thickBot="1" x14ac:dyDescent="0.25">
      <c r="A4" s="647"/>
      <c r="B4" s="648" t="s">
        <v>6</v>
      </c>
      <c r="C4" s="648" t="s">
        <v>1468</v>
      </c>
      <c r="D4" s="648" t="s">
        <v>1469</v>
      </c>
      <c r="E4" s="648" t="s">
        <v>1470</v>
      </c>
      <c r="F4" s="649" t="s">
        <v>1471</v>
      </c>
      <c r="G4" s="649" t="s">
        <v>1472</v>
      </c>
      <c r="H4" s="649" t="s">
        <v>1473</v>
      </c>
      <c r="I4" s="759"/>
      <c r="J4" s="648" t="s">
        <v>6</v>
      </c>
      <c r="K4" s="648" t="s">
        <v>1468</v>
      </c>
      <c r="L4" s="648" t="s">
        <v>1469</v>
      </c>
      <c r="M4" s="648" t="s">
        <v>1470</v>
      </c>
      <c r="N4" s="649" t="s">
        <v>1471</v>
      </c>
      <c r="O4" s="649" t="s">
        <v>1472</v>
      </c>
      <c r="P4" s="649" t="s">
        <v>1473</v>
      </c>
      <c r="Q4" s="650" t="s">
        <v>1094</v>
      </c>
      <c r="R4" s="651" t="s">
        <v>1095</v>
      </c>
      <c r="S4" s="656"/>
      <c r="T4" s="656"/>
      <c r="U4" s="656"/>
      <c r="V4" s="656"/>
      <c r="W4" s="656"/>
    </row>
    <row r="5" spans="1:23" ht="15.75" thickBot="1" x14ac:dyDescent="0.25">
      <c r="A5" s="521">
        <v>1</v>
      </c>
      <c r="B5" s="521">
        <v>1</v>
      </c>
      <c r="C5" s="521">
        <f>'Данные по ТП'!D2*0.9</f>
        <v>360</v>
      </c>
      <c r="D5" s="523">
        <v>0</v>
      </c>
      <c r="E5" s="521">
        <v>292</v>
      </c>
      <c r="F5" s="651">
        <f>C5-E5</f>
        <v>68</v>
      </c>
      <c r="G5" s="527">
        <f>'ТП-1-11'!M24</f>
        <v>33.911460000000005</v>
      </c>
      <c r="H5" s="527">
        <f>C5-G5</f>
        <v>326.08853999999997</v>
      </c>
      <c r="I5" s="759"/>
      <c r="J5" s="652">
        <v>1</v>
      </c>
      <c r="K5" s="521">
        <f>'Данные по ТП'!D3*0.9</f>
        <v>225</v>
      </c>
      <c r="L5" s="521">
        <v>70</v>
      </c>
      <c r="M5" s="521">
        <v>367</v>
      </c>
      <c r="N5" s="521">
        <f>K5-M5</f>
        <v>-142</v>
      </c>
      <c r="O5" s="522">
        <f>'ТП-1-11'!M44</f>
        <v>8.9060400000000008</v>
      </c>
      <c r="P5" s="522">
        <f>K5-O5</f>
        <v>216.09396000000001</v>
      </c>
      <c r="Q5" s="521">
        <f>N5+F5</f>
        <v>-74</v>
      </c>
      <c r="R5" s="522">
        <f>P5+H5</f>
        <v>542.1825</v>
      </c>
      <c r="S5" s="656"/>
      <c r="T5" s="656"/>
      <c r="U5" s="656"/>
      <c r="V5" s="656"/>
      <c r="W5" s="656"/>
    </row>
    <row r="6" spans="1:23" ht="15.75" thickBot="1" x14ac:dyDescent="0.25">
      <c r="A6" s="521">
        <v>2</v>
      </c>
      <c r="B6" s="521">
        <v>2</v>
      </c>
      <c r="C6" s="521">
        <f>'Данные по ТП'!D4*0.9</f>
        <v>567</v>
      </c>
      <c r="D6" s="523">
        <v>0</v>
      </c>
      <c r="E6" s="521">
        <v>739</v>
      </c>
      <c r="F6" s="651">
        <f t="shared" ref="F6:F38" si="0">C6-E6</f>
        <v>-172</v>
      </c>
      <c r="G6" s="522">
        <f>'ТП-1-11'!M67</f>
        <v>93.513419999999996</v>
      </c>
      <c r="H6" s="522">
        <f>C6-G6</f>
        <v>473.48658</v>
      </c>
      <c r="I6" s="759"/>
      <c r="J6" s="521">
        <v>2</v>
      </c>
      <c r="K6" s="521">
        <f>'Данные по ТП'!D5*0.9</f>
        <v>360</v>
      </c>
      <c r="L6" s="521">
        <v>418</v>
      </c>
      <c r="M6" s="521">
        <v>800</v>
      </c>
      <c r="N6" s="521">
        <f t="shared" ref="N6:N38" si="1">K6-M6</f>
        <v>-440</v>
      </c>
      <c r="O6" s="522">
        <f>'ТП-1-11'!M90</f>
        <v>161.33633999999998</v>
      </c>
      <c r="P6" s="522">
        <f t="shared" ref="P6:P38" si="2">K6-O6</f>
        <v>198.66366000000002</v>
      </c>
      <c r="Q6" s="521">
        <f t="shared" ref="Q6:Q38" si="3">N6+F6</f>
        <v>-612</v>
      </c>
      <c r="R6" s="522">
        <f t="shared" ref="R6:R38" si="4">P6+H6</f>
        <v>672.15024000000005</v>
      </c>
      <c r="S6" s="656"/>
      <c r="T6" s="656"/>
      <c r="U6" s="656"/>
      <c r="V6" s="656"/>
      <c r="W6" s="656"/>
    </row>
    <row r="7" spans="1:23" ht="15.75" thickBot="1" x14ac:dyDescent="0.25">
      <c r="A7" s="521">
        <v>3</v>
      </c>
      <c r="B7" s="521">
        <v>3</v>
      </c>
      <c r="C7" s="521">
        <f>'Данные по ТП'!D6*0.9</f>
        <v>225</v>
      </c>
      <c r="D7" s="523">
        <v>0</v>
      </c>
      <c r="E7" s="521">
        <v>257</v>
      </c>
      <c r="F7" s="651">
        <f t="shared" si="0"/>
        <v>-32</v>
      </c>
      <c r="G7" s="522">
        <f>'ТП-1-11'!M111</f>
        <v>72.618479999999991</v>
      </c>
      <c r="H7" s="527">
        <f t="shared" ref="H7:H38" si="5">C7-G7</f>
        <v>152.38152000000002</v>
      </c>
      <c r="I7" s="759"/>
      <c r="J7" s="521">
        <v>3</v>
      </c>
      <c r="K7" s="521">
        <f>'Данные по ТП'!D7*0.9</f>
        <v>225</v>
      </c>
      <c r="L7" s="523">
        <v>0</v>
      </c>
      <c r="M7" s="521">
        <v>287</v>
      </c>
      <c r="N7" s="521">
        <f t="shared" si="1"/>
        <v>-62</v>
      </c>
      <c r="O7" s="522">
        <f>'ТП-1-11'!M132</f>
        <v>53.093699999999998</v>
      </c>
      <c r="P7" s="522">
        <f t="shared" si="2"/>
        <v>171.90629999999999</v>
      </c>
      <c r="Q7" s="521">
        <f t="shared" si="3"/>
        <v>-94</v>
      </c>
      <c r="R7" s="522">
        <f t="shared" si="4"/>
        <v>324.28782000000001</v>
      </c>
      <c r="S7" s="656"/>
      <c r="T7" s="656"/>
      <c r="U7" s="656"/>
      <c r="V7" s="656"/>
      <c r="W7" s="656"/>
    </row>
    <row r="8" spans="1:23" ht="15.75" thickBot="1" x14ac:dyDescent="0.25">
      <c r="A8" s="521">
        <v>4</v>
      </c>
      <c r="B8" s="525">
        <v>4</v>
      </c>
      <c r="C8" s="525">
        <f>'Данные по ТП'!D8*0.9</f>
        <v>225</v>
      </c>
      <c r="D8" s="525">
        <v>145</v>
      </c>
      <c r="E8" s="525">
        <v>367</v>
      </c>
      <c r="F8" s="651">
        <f t="shared" si="0"/>
        <v>-142</v>
      </c>
      <c r="G8" s="526">
        <f>'ТП-1-11'!M154</f>
        <v>44.87274</v>
      </c>
      <c r="H8" s="522">
        <f t="shared" si="5"/>
        <v>180.12726000000001</v>
      </c>
      <c r="I8" s="759"/>
      <c r="J8" s="521">
        <v>4</v>
      </c>
      <c r="K8" s="521">
        <f>'Данные по ТП'!D9*0.9</f>
        <v>360</v>
      </c>
      <c r="L8" s="523">
        <v>0</v>
      </c>
      <c r="M8" s="521">
        <v>573</v>
      </c>
      <c r="N8" s="521">
        <f t="shared" si="1"/>
        <v>-213</v>
      </c>
      <c r="O8" s="522">
        <f>'ТП-1-11'!M175</f>
        <v>66.452759999999998</v>
      </c>
      <c r="P8" s="522">
        <f t="shared" si="2"/>
        <v>293.54723999999999</v>
      </c>
      <c r="Q8" s="521">
        <f t="shared" si="3"/>
        <v>-355</v>
      </c>
      <c r="R8" s="522">
        <f t="shared" si="4"/>
        <v>473.67449999999997</v>
      </c>
      <c r="S8" s="656"/>
      <c r="T8" s="656"/>
      <c r="U8" s="656"/>
      <c r="V8" s="656"/>
      <c r="W8" s="656"/>
    </row>
    <row r="9" spans="1:23" ht="14.45" customHeight="1" thickBot="1" x14ac:dyDescent="0.25">
      <c r="A9" s="521">
        <v>5</v>
      </c>
      <c r="B9" s="521">
        <v>5</v>
      </c>
      <c r="C9" s="521">
        <f>'Данные по ТП'!D10*0.9</f>
        <v>225</v>
      </c>
      <c r="D9" s="521">
        <v>240</v>
      </c>
      <c r="E9" s="521">
        <v>319</v>
      </c>
      <c r="F9" s="651">
        <f t="shared" si="0"/>
        <v>-94</v>
      </c>
      <c r="G9" s="527">
        <f>'ТП-1-11'!M195</f>
        <v>5.8231800000000007</v>
      </c>
      <c r="H9" s="527">
        <f t="shared" si="5"/>
        <v>219.17681999999999</v>
      </c>
      <c r="I9" s="759"/>
      <c r="J9" s="652">
        <v>5</v>
      </c>
      <c r="K9" s="521">
        <f>'Данные по ТП'!D11*0.9</f>
        <v>360</v>
      </c>
      <c r="L9" s="523">
        <v>0</v>
      </c>
      <c r="M9" s="653">
        <v>485</v>
      </c>
      <c r="N9" s="521">
        <f t="shared" si="1"/>
        <v>-125</v>
      </c>
      <c r="O9" s="529">
        <f>'ТП-1-11'!M216</f>
        <v>58.916880000000006</v>
      </c>
      <c r="P9" s="522">
        <f t="shared" si="2"/>
        <v>301.08312000000001</v>
      </c>
      <c r="Q9" s="521">
        <f t="shared" si="3"/>
        <v>-219</v>
      </c>
      <c r="R9" s="522">
        <f t="shared" si="4"/>
        <v>520.25994000000003</v>
      </c>
      <c r="S9" s="657"/>
      <c r="T9" s="657"/>
      <c r="U9" s="656"/>
      <c r="V9" s="656"/>
      <c r="W9" s="656"/>
    </row>
    <row r="10" spans="1:23" ht="15.75" thickBot="1" x14ac:dyDescent="0.25">
      <c r="A10" s="521">
        <v>6</v>
      </c>
      <c r="B10" s="521">
        <v>6</v>
      </c>
      <c r="C10" s="521">
        <f>'Данные по ТП'!D12*0.9</f>
        <v>360</v>
      </c>
      <c r="D10" s="523">
        <v>0</v>
      </c>
      <c r="E10" s="521">
        <v>424</v>
      </c>
      <c r="F10" s="651">
        <f t="shared" si="0"/>
        <v>-64</v>
      </c>
      <c r="G10" s="522">
        <f>'ТП-1-11'!M238</f>
        <v>23.977800000000002</v>
      </c>
      <c r="H10" s="522">
        <f t="shared" si="5"/>
        <v>336.0222</v>
      </c>
      <c r="I10" s="759"/>
      <c r="J10" s="521">
        <v>6</v>
      </c>
      <c r="K10" s="521">
        <f>'Данные по ТП'!D13*0.9</f>
        <v>225</v>
      </c>
      <c r="L10" s="521">
        <v>127</v>
      </c>
      <c r="M10" s="528">
        <v>425</v>
      </c>
      <c r="N10" s="521">
        <f t="shared" si="1"/>
        <v>-200</v>
      </c>
      <c r="O10" s="529">
        <f>'ТП-1-11'!M257</f>
        <v>18.839700000000001</v>
      </c>
      <c r="P10" s="522">
        <f t="shared" si="2"/>
        <v>206.16030000000001</v>
      </c>
      <c r="Q10" s="521">
        <f t="shared" si="3"/>
        <v>-264</v>
      </c>
      <c r="R10" s="522">
        <f t="shared" si="4"/>
        <v>542.1825</v>
      </c>
      <c r="S10" s="657"/>
      <c r="T10" s="657"/>
      <c r="U10" s="656"/>
      <c r="V10" s="656"/>
      <c r="W10" s="656"/>
    </row>
    <row r="11" spans="1:23" ht="15.75" thickBot="1" x14ac:dyDescent="0.25">
      <c r="A11" s="521">
        <v>7</v>
      </c>
      <c r="B11" s="521">
        <v>7</v>
      </c>
      <c r="C11" s="521">
        <f>'Данные по ТП'!D14*0.9</f>
        <v>567</v>
      </c>
      <c r="D11" s="523">
        <v>0</v>
      </c>
      <c r="E11" s="521">
        <v>540</v>
      </c>
      <c r="F11" s="651">
        <f t="shared" si="0"/>
        <v>27</v>
      </c>
      <c r="G11" s="522">
        <f>'ТП-1-11'!M278</f>
        <v>52.751159999999999</v>
      </c>
      <c r="H11" s="527">
        <f t="shared" si="5"/>
        <v>514.24883999999997</v>
      </c>
      <c r="I11" s="759"/>
      <c r="J11" s="521">
        <v>7</v>
      </c>
      <c r="K11" s="521">
        <f>'Данные по ТП'!D15*0.9</f>
        <v>360</v>
      </c>
      <c r="L11" s="523">
        <v>0</v>
      </c>
      <c r="M11" s="521">
        <v>304</v>
      </c>
      <c r="N11" s="521">
        <f t="shared" si="1"/>
        <v>56</v>
      </c>
      <c r="O11" s="527">
        <f>'ТП-1-11'!M297</f>
        <v>46.927979999999998</v>
      </c>
      <c r="P11" s="522">
        <f t="shared" si="2"/>
        <v>313.07202000000001</v>
      </c>
      <c r="Q11" s="654">
        <f t="shared" si="3"/>
        <v>83</v>
      </c>
      <c r="R11" s="522">
        <f t="shared" si="4"/>
        <v>827.32086000000004</v>
      </c>
      <c r="S11" s="656"/>
      <c r="T11" s="656"/>
      <c r="U11" s="656"/>
      <c r="V11" s="656"/>
      <c r="W11" s="656"/>
    </row>
    <row r="12" spans="1:23" ht="15.75" thickBot="1" x14ac:dyDescent="0.25">
      <c r="A12" s="521">
        <v>8</v>
      </c>
      <c r="B12" s="521">
        <v>8</v>
      </c>
      <c r="C12" s="521" t="s">
        <v>1096</v>
      </c>
      <c r="D12" s="521"/>
      <c r="E12" s="521"/>
      <c r="F12" s="651"/>
      <c r="G12" s="521"/>
      <c r="H12" s="522"/>
      <c r="I12" s="759"/>
      <c r="J12" s="521">
        <v>8</v>
      </c>
      <c r="K12" s="521" t="s">
        <v>1096</v>
      </c>
      <c r="L12" s="521"/>
      <c r="M12" s="521"/>
      <c r="N12" s="521"/>
      <c r="O12" s="521"/>
      <c r="P12" s="522"/>
      <c r="Q12" s="521"/>
      <c r="R12" s="522"/>
      <c r="S12" s="656"/>
      <c r="T12" s="656"/>
      <c r="U12" s="656"/>
      <c r="V12" s="656"/>
      <c r="W12" s="656"/>
    </row>
    <row r="13" spans="1:23" ht="15.75" thickBot="1" x14ac:dyDescent="0.25">
      <c r="A13" s="521">
        <v>9</v>
      </c>
      <c r="B13" s="521">
        <v>9</v>
      </c>
      <c r="C13" s="521">
        <f>'Данные по ТП'!D16*0.9</f>
        <v>225</v>
      </c>
      <c r="D13" s="523">
        <v>0</v>
      </c>
      <c r="E13" s="521">
        <v>378</v>
      </c>
      <c r="F13" s="651">
        <f t="shared" si="0"/>
        <v>-153</v>
      </c>
      <c r="G13" s="522">
        <f>'ТП-1-11'!M314</f>
        <v>31.513680000000001</v>
      </c>
      <c r="H13" s="527">
        <f t="shared" si="5"/>
        <v>193.48632000000001</v>
      </c>
      <c r="I13" s="759"/>
      <c r="J13" s="521">
        <v>9</v>
      </c>
      <c r="K13" s="521">
        <f>'Данные по ТП'!D17*0.9</f>
        <v>225</v>
      </c>
      <c r="L13" s="521">
        <v>182</v>
      </c>
      <c r="M13" s="521">
        <v>358</v>
      </c>
      <c r="N13" s="521">
        <f t="shared" si="1"/>
        <v>-133</v>
      </c>
      <c r="O13" s="522">
        <f>'ТП-1-11'!M333</f>
        <v>42.474959999999996</v>
      </c>
      <c r="P13" s="522">
        <f t="shared" si="2"/>
        <v>182.52503999999999</v>
      </c>
      <c r="Q13" s="521">
        <f t="shared" si="3"/>
        <v>-286</v>
      </c>
      <c r="R13" s="522">
        <f t="shared" si="4"/>
        <v>376.01135999999997</v>
      </c>
      <c r="S13" s="656"/>
      <c r="T13" s="656"/>
      <c r="U13" s="656"/>
      <c r="V13" s="656"/>
      <c r="W13" s="656"/>
    </row>
    <row r="14" spans="1:23" ht="15.75" thickBot="1" x14ac:dyDescent="0.25">
      <c r="A14" s="521">
        <v>10</v>
      </c>
      <c r="B14" s="521">
        <v>10</v>
      </c>
      <c r="C14" s="521">
        <f>'Данные по ТП'!D18*0.9</f>
        <v>225</v>
      </c>
      <c r="D14" s="523">
        <v>0</v>
      </c>
      <c r="E14" s="521">
        <v>220</v>
      </c>
      <c r="F14" s="651">
        <f t="shared" si="0"/>
        <v>5</v>
      </c>
      <c r="G14" s="522">
        <f>'ТП-1-11'!M352</f>
        <v>12.331440000000001</v>
      </c>
      <c r="H14" s="522">
        <f t="shared" si="5"/>
        <v>212.66856000000001</v>
      </c>
      <c r="I14" s="759"/>
      <c r="J14" s="521">
        <v>10</v>
      </c>
      <c r="K14" s="521">
        <f>'Данные по ТП'!D19*0.9</f>
        <v>225</v>
      </c>
      <c r="L14" s="523">
        <v>0</v>
      </c>
      <c r="M14" s="521">
        <v>469</v>
      </c>
      <c r="N14" s="521">
        <f t="shared" si="1"/>
        <v>-244</v>
      </c>
      <c r="O14" s="522">
        <f>'ТП-1-11'!M372</f>
        <v>44.530200000000001</v>
      </c>
      <c r="P14" s="522">
        <f t="shared" si="2"/>
        <v>180.46979999999999</v>
      </c>
      <c r="Q14" s="521">
        <f t="shared" si="3"/>
        <v>-239</v>
      </c>
      <c r="R14" s="522">
        <f t="shared" si="4"/>
        <v>393.13836000000003</v>
      </c>
      <c r="S14" s="656"/>
      <c r="T14" s="656"/>
      <c r="U14" s="656"/>
      <c r="V14" s="656"/>
      <c r="W14" s="656"/>
    </row>
    <row r="15" spans="1:23" ht="15.75" thickBot="1" x14ac:dyDescent="0.25">
      <c r="A15" s="521">
        <v>11</v>
      </c>
      <c r="B15" s="521">
        <v>11</v>
      </c>
      <c r="C15" s="521">
        <f>'Данные по ТП'!D20*0.9</f>
        <v>360</v>
      </c>
      <c r="D15" s="521">
        <v>249</v>
      </c>
      <c r="E15" s="521">
        <v>725</v>
      </c>
      <c r="F15" s="651">
        <f t="shared" si="0"/>
        <v>-365</v>
      </c>
      <c r="G15" s="522">
        <f>'ТП-1-11'!M394</f>
        <v>106.87248</v>
      </c>
      <c r="H15" s="527">
        <f t="shared" si="5"/>
        <v>253.12752</v>
      </c>
      <c r="I15" s="759"/>
      <c r="J15" s="521">
        <v>11</v>
      </c>
      <c r="K15" s="521">
        <f>'Данные по ТП'!D21*0.9</f>
        <v>360</v>
      </c>
      <c r="L15" s="521">
        <v>168</v>
      </c>
      <c r="M15" s="521">
        <v>632</v>
      </c>
      <c r="N15" s="521">
        <f t="shared" si="1"/>
        <v>-272</v>
      </c>
      <c r="O15" s="522">
        <f>'ТП-1-11'!M415</f>
        <v>196.27542</v>
      </c>
      <c r="P15" s="522">
        <f t="shared" si="2"/>
        <v>163.72458</v>
      </c>
      <c r="Q15" s="521">
        <f t="shared" si="3"/>
        <v>-637</v>
      </c>
      <c r="R15" s="522">
        <f t="shared" si="4"/>
        <v>416.85210000000001</v>
      </c>
      <c r="S15" s="656"/>
      <c r="T15" s="656"/>
      <c r="U15" s="656"/>
      <c r="V15" s="656"/>
      <c r="W15" s="656"/>
    </row>
    <row r="16" spans="1:23" ht="15.75" thickBot="1" x14ac:dyDescent="0.25">
      <c r="A16" s="521">
        <v>12</v>
      </c>
      <c r="B16" s="521">
        <v>12</v>
      </c>
      <c r="C16" s="521">
        <f>'Данные по ТП'!D22*0.9</f>
        <v>360</v>
      </c>
      <c r="D16" s="521">
        <v>84</v>
      </c>
      <c r="E16" s="521">
        <v>528</v>
      </c>
      <c r="F16" s="651">
        <f t="shared" si="0"/>
        <v>-168</v>
      </c>
      <c r="G16" s="522">
        <f>'ТП-12 -20'!M23</f>
        <v>89.402940000000001</v>
      </c>
      <c r="H16" s="522">
        <f t="shared" si="5"/>
        <v>270.59706</v>
      </c>
      <c r="I16" s="759"/>
      <c r="J16" s="521">
        <v>12</v>
      </c>
      <c r="K16" s="521">
        <f>'Данные по ТП'!D23*0.9</f>
        <v>225</v>
      </c>
      <c r="L16" s="523">
        <v>0</v>
      </c>
      <c r="M16" s="521">
        <v>396</v>
      </c>
      <c r="N16" s="521">
        <f t="shared" si="1"/>
        <v>-171</v>
      </c>
      <c r="O16" s="522">
        <f>'ТП-12 -20'!M38</f>
        <v>146.26458</v>
      </c>
      <c r="P16" s="522">
        <f t="shared" si="2"/>
        <v>78.735420000000005</v>
      </c>
      <c r="Q16" s="521">
        <f t="shared" si="3"/>
        <v>-339</v>
      </c>
      <c r="R16" s="522">
        <f t="shared" si="4"/>
        <v>349.33248000000003</v>
      </c>
      <c r="S16" s="656"/>
      <c r="T16" s="656"/>
      <c r="U16" s="656"/>
      <c r="V16" s="656"/>
      <c r="W16" s="656"/>
    </row>
    <row r="17" spans="1:23" ht="15.75" thickBot="1" x14ac:dyDescent="0.25">
      <c r="A17" s="521">
        <v>13</v>
      </c>
      <c r="B17" s="521">
        <v>13</v>
      </c>
      <c r="C17" s="521">
        <f>'Данные по ТП'!D24*0.9</f>
        <v>360</v>
      </c>
      <c r="D17" s="521">
        <v>482</v>
      </c>
      <c r="E17" s="521">
        <v>644</v>
      </c>
      <c r="F17" s="651">
        <f t="shared" si="0"/>
        <v>-284</v>
      </c>
      <c r="G17" s="522">
        <f>'ТП-12 -20'!M54</f>
        <v>47.441789999999997</v>
      </c>
      <c r="H17" s="527">
        <f t="shared" si="5"/>
        <v>312.55821000000003</v>
      </c>
      <c r="I17" s="759"/>
      <c r="J17" s="521">
        <v>13</v>
      </c>
      <c r="K17" s="521">
        <f>'Данные по ТП'!D25*0.9</f>
        <v>567</v>
      </c>
      <c r="L17" s="523">
        <v>0</v>
      </c>
      <c r="M17" s="521">
        <v>521</v>
      </c>
      <c r="N17" s="521">
        <f t="shared" si="1"/>
        <v>46</v>
      </c>
      <c r="O17" s="522">
        <f>'ТП-12 -20'!M69</f>
        <v>13.701599999999999</v>
      </c>
      <c r="P17" s="522">
        <f t="shared" si="2"/>
        <v>553.29840000000002</v>
      </c>
      <c r="Q17" s="521">
        <f t="shared" si="3"/>
        <v>-238</v>
      </c>
      <c r="R17" s="522">
        <f t="shared" si="4"/>
        <v>865.85661000000005</v>
      </c>
      <c r="S17" s="656"/>
      <c r="T17" s="656"/>
      <c r="U17" s="656"/>
      <c r="V17" s="656"/>
      <c r="W17" s="656"/>
    </row>
    <row r="18" spans="1:23" ht="15.75" thickBot="1" x14ac:dyDescent="0.25">
      <c r="A18" s="521">
        <v>14</v>
      </c>
      <c r="B18" s="521">
        <v>14</v>
      </c>
      <c r="C18" s="521">
        <f>'Данные по ТП'!D26*0.9</f>
        <v>567</v>
      </c>
      <c r="D18" s="523">
        <v>0</v>
      </c>
      <c r="E18" s="521">
        <v>95</v>
      </c>
      <c r="F18" s="651">
        <f t="shared" si="0"/>
        <v>472</v>
      </c>
      <c r="G18" s="527">
        <f>'ТП-12 -20'!M85</f>
        <v>49.668300000000002</v>
      </c>
      <c r="H18" s="522">
        <f t="shared" si="5"/>
        <v>517.33169999999996</v>
      </c>
      <c r="I18" s="759"/>
      <c r="J18" s="652">
        <v>14</v>
      </c>
      <c r="K18" s="521">
        <f>'Данные по ТП'!D27*0.9</f>
        <v>567</v>
      </c>
      <c r="L18" s="523">
        <v>0</v>
      </c>
      <c r="M18" s="521">
        <v>240</v>
      </c>
      <c r="N18" s="521">
        <f t="shared" si="1"/>
        <v>327</v>
      </c>
      <c r="O18" s="522">
        <f>'ТП-12 -20'!M95</f>
        <v>118.86138</v>
      </c>
      <c r="P18" s="522">
        <f t="shared" si="2"/>
        <v>448.13862</v>
      </c>
      <c r="Q18" s="654">
        <f t="shared" si="3"/>
        <v>799</v>
      </c>
      <c r="R18" s="522">
        <f t="shared" si="4"/>
        <v>965.4703199999999</v>
      </c>
      <c r="S18" s="656"/>
      <c r="T18" s="656"/>
      <c r="U18" s="656"/>
      <c r="V18" s="656"/>
      <c r="W18" s="656"/>
    </row>
    <row r="19" spans="1:23" ht="15.75" thickBot="1" x14ac:dyDescent="0.25">
      <c r="A19" s="521">
        <v>15</v>
      </c>
      <c r="B19" s="521">
        <v>15</v>
      </c>
      <c r="C19" s="521">
        <f>'Данные по ТП'!D28*0.9</f>
        <v>225</v>
      </c>
      <c r="D19" s="521">
        <v>265</v>
      </c>
      <c r="E19" s="521">
        <v>335</v>
      </c>
      <c r="F19" s="651">
        <f t="shared" si="0"/>
        <v>-110</v>
      </c>
      <c r="G19" s="522">
        <f>'ТП-12 -20'!M111</f>
        <v>0</v>
      </c>
      <c r="H19" s="527">
        <f t="shared" si="5"/>
        <v>225</v>
      </c>
      <c r="I19" s="759"/>
      <c r="J19" s="521">
        <v>15</v>
      </c>
      <c r="K19" s="521">
        <f>'Данные по ТП'!D29*0.9</f>
        <v>360</v>
      </c>
      <c r="L19" s="523">
        <v>0</v>
      </c>
      <c r="M19" s="521">
        <v>272</v>
      </c>
      <c r="N19" s="521">
        <f t="shared" si="1"/>
        <v>88</v>
      </c>
      <c r="O19" s="522">
        <f>'ТП-12 -20'!M126</f>
        <v>18.839700000000004</v>
      </c>
      <c r="P19" s="522">
        <f t="shared" si="2"/>
        <v>341.16030000000001</v>
      </c>
      <c r="Q19" s="521">
        <f t="shared" si="3"/>
        <v>-22</v>
      </c>
      <c r="R19" s="522">
        <f t="shared" si="4"/>
        <v>566.16030000000001</v>
      </c>
      <c r="S19" s="656"/>
      <c r="T19" s="656"/>
      <c r="U19" s="656"/>
      <c r="V19" s="656"/>
      <c r="W19" s="656"/>
    </row>
    <row r="20" spans="1:23" ht="15.75" thickBot="1" x14ac:dyDescent="0.25">
      <c r="A20" s="521">
        <v>16</v>
      </c>
      <c r="B20" s="521">
        <v>16</v>
      </c>
      <c r="C20" s="521">
        <f>'Данные по ТП'!D28*0.9</f>
        <v>225</v>
      </c>
      <c r="D20" s="523">
        <v>0</v>
      </c>
      <c r="E20" s="521">
        <v>140</v>
      </c>
      <c r="F20" s="651">
        <f t="shared" si="0"/>
        <v>85</v>
      </c>
      <c r="G20" s="527">
        <f>'ТП-12 -20'!M138</f>
        <v>48.298140000000004</v>
      </c>
      <c r="H20" s="522">
        <f t="shared" si="5"/>
        <v>176.70186000000001</v>
      </c>
      <c r="I20" s="759"/>
      <c r="J20" s="652">
        <v>16</v>
      </c>
      <c r="K20" s="521">
        <f>'Данные по ТП'!D31*0.9</f>
        <v>225</v>
      </c>
      <c r="L20" s="523">
        <v>0</v>
      </c>
      <c r="M20" s="521">
        <v>350</v>
      </c>
      <c r="N20" s="521">
        <f t="shared" si="1"/>
        <v>-125</v>
      </c>
      <c r="O20" s="522">
        <f>'ТП-12 -20'!M150</f>
        <v>123.31440000000001</v>
      </c>
      <c r="P20" s="522">
        <f t="shared" si="2"/>
        <v>101.68559999999999</v>
      </c>
      <c r="Q20" s="521">
        <f t="shared" si="3"/>
        <v>-40</v>
      </c>
      <c r="R20" s="522">
        <f t="shared" si="4"/>
        <v>278.38746000000003</v>
      </c>
      <c r="S20" s="656"/>
      <c r="T20" s="656"/>
      <c r="U20" s="656"/>
      <c r="V20" s="656"/>
      <c r="W20" s="656"/>
    </row>
    <row r="21" spans="1:23" ht="15.75" thickBot="1" x14ac:dyDescent="0.25">
      <c r="A21" s="521">
        <v>17</v>
      </c>
      <c r="B21" s="521">
        <v>17</v>
      </c>
      <c r="C21" s="521">
        <f>'Данные по ТП'!D32*0.9</f>
        <v>567</v>
      </c>
      <c r="D21" s="521">
        <v>145</v>
      </c>
      <c r="E21" s="521">
        <v>350</v>
      </c>
      <c r="F21" s="651">
        <f t="shared" si="0"/>
        <v>217</v>
      </c>
      <c r="G21" s="527">
        <f>'ТП-12 -20'!M166</f>
        <v>42.817499999999995</v>
      </c>
      <c r="H21" s="527">
        <f t="shared" si="5"/>
        <v>524.1825</v>
      </c>
      <c r="I21" s="759"/>
      <c r="J21" s="652">
        <v>17</v>
      </c>
      <c r="K21" s="521">
        <f>'Данные по ТП'!D33*0.9</f>
        <v>567</v>
      </c>
      <c r="L21" s="523">
        <v>0</v>
      </c>
      <c r="M21" s="521">
        <v>505</v>
      </c>
      <c r="N21" s="521">
        <f t="shared" si="1"/>
        <v>62</v>
      </c>
      <c r="O21" s="522">
        <f>'ТП-12 -20'!M181</f>
        <v>18.839700000000001</v>
      </c>
      <c r="P21" s="522">
        <f t="shared" si="2"/>
        <v>548.16030000000001</v>
      </c>
      <c r="Q21" s="654">
        <f t="shared" si="3"/>
        <v>279</v>
      </c>
      <c r="R21" s="522">
        <f t="shared" si="4"/>
        <v>1072.3427999999999</v>
      </c>
      <c r="S21" s="656"/>
      <c r="T21" s="656"/>
      <c r="U21" s="656"/>
      <c r="V21" s="656"/>
      <c r="W21" s="656"/>
    </row>
    <row r="22" spans="1:23" ht="15.75" thickBot="1" x14ac:dyDescent="0.25">
      <c r="A22" s="521">
        <v>18</v>
      </c>
      <c r="B22" s="521">
        <v>18</v>
      </c>
      <c r="C22" s="521">
        <f>'Данные по ТП'!D34*0.9</f>
        <v>225</v>
      </c>
      <c r="D22" s="521">
        <v>483</v>
      </c>
      <c r="E22" s="521">
        <v>1140</v>
      </c>
      <c r="F22" s="651">
        <f t="shared" si="0"/>
        <v>-915</v>
      </c>
      <c r="G22" s="527">
        <f>'ТП-12 -20'!M197</f>
        <v>94.198499999999996</v>
      </c>
      <c r="H22" s="522">
        <f t="shared" si="5"/>
        <v>130.8015</v>
      </c>
      <c r="I22" s="759"/>
      <c r="J22" s="521">
        <v>18</v>
      </c>
      <c r="K22" s="521">
        <f>'Данные по ТП'!D35*0.9</f>
        <v>567</v>
      </c>
      <c r="L22" s="521">
        <v>244</v>
      </c>
      <c r="M22" s="521">
        <v>1075</v>
      </c>
      <c r="N22" s="521">
        <f t="shared" si="1"/>
        <v>-508</v>
      </c>
      <c r="O22" s="522">
        <f>'ТП-12 -20'!M213</f>
        <v>47.955600000000004</v>
      </c>
      <c r="P22" s="522">
        <f t="shared" si="2"/>
        <v>519.0444</v>
      </c>
      <c r="Q22" s="521">
        <f t="shared" si="3"/>
        <v>-1423</v>
      </c>
      <c r="R22" s="522">
        <f t="shared" si="4"/>
        <v>649.84590000000003</v>
      </c>
      <c r="S22" s="656"/>
      <c r="T22" s="656"/>
      <c r="U22" s="656"/>
      <c r="V22" s="656"/>
      <c r="W22" s="656"/>
    </row>
    <row r="23" spans="1:23" ht="15.75" thickBot="1" x14ac:dyDescent="0.25">
      <c r="A23" s="521">
        <v>19</v>
      </c>
      <c r="B23" s="521">
        <v>20</v>
      </c>
      <c r="C23" s="521">
        <f>'Данные по ТП'!D36*0.9</f>
        <v>567</v>
      </c>
      <c r="D23" s="521">
        <v>373</v>
      </c>
      <c r="E23" s="521">
        <v>799</v>
      </c>
      <c r="F23" s="651">
        <f t="shared" si="0"/>
        <v>-232</v>
      </c>
      <c r="G23" s="527">
        <f>'ТП-12 -20'!M227</f>
        <v>30.828599999999998</v>
      </c>
      <c r="H23" s="527">
        <f t="shared" si="5"/>
        <v>536.17139999999995</v>
      </c>
      <c r="I23" s="759"/>
      <c r="J23" s="521">
        <v>20</v>
      </c>
      <c r="K23" s="521">
        <f>'Данные по ТП'!D37*0.9</f>
        <v>567</v>
      </c>
      <c r="L23" s="523">
        <v>0</v>
      </c>
      <c r="M23" s="521">
        <v>1177</v>
      </c>
      <c r="N23" s="521">
        <f t="shared" si="1"/>
        <v>-610</v>
      </c>
      <c r="O23" s="522">
        <f>'ТП-12 -20'!M240</f>
        <v>147.29220000000001</v>
      </c>
      <c r="P23" s="522">
        <f t="shared" si="2"/>
        <v>419.70780000000002</v>
      </c>
      <c r="Q23" s="521">
        <f t="shared" si="3"/>
        <v>-842</v>
      </c>
      <c r="R23" s="522">
        <f t="shared" si="4"/>
        <v>955.87919999999997</v>
      </c>
      <c r="S23" s="656"/>
      <c r="T23" s="656"/>
      <c r="U23" s="656"/>
      <c r="V23" s="656"/>
      <c r="W23" s="656"/>
    </row>
    <row r="24" spans="1:23" ht="15.75" thickBot="1" x14ac:dyDescent="0.25">
      <c r="A24" s="521">
        <v>20</v>
      </c>
      <c r="B24" s="521">
        <v>21</v>
      </c>
      <c r="C24" s="521">
        <f>'Данные по ТП'!D38*0.9</f>
        <v>225</v>
      </c>
      <c r="D24" s="521">
        <v>230</v>
      </c>
      <c r="E24" s="521">
        <v>527</v>
      </c>
      <c r="F24" s="651">
        <f t="shared" si="0"/>
        <v>-302</v>
      </c>
      <c r="G24" s="527">
        <f>'ТП-21-30 '!M17</f>
        <v>73.365840000000006</v>
      </c>
      <c r="H24" s="522">
        <f t="shared" si="5"/>
        <v>151.63416000000001</v>
      </c>
      <c r="I24" s="759"/>
      <c r="J24" s="521">
        <v>21</v>
      </c>
      <c r="K24" s="521">
        <f>'Данные по ТП'!D39*0.9</f>
        <v>225</v>
      </c>
      <c r="L24" s="521">
        <v>212</v>
      </c>
      <c r="M24" s="521">
        <v>522</v>
      </c>
      <c r="N24" s="521">
        <f t="shared" si="1"/>
        <v>-297</v>
      </c>
      <c r="O24" s="522">
        <f>'ТП-21-30 '!M28</f>
        <v>41.104799999999997</v>
      </c>
      <c r="P24" s="522">
        <f t="shared" si="2"/>
        <v>183.89519999999999</v>
      </c>
      <c r="Q24" s="521">
        <f t="shared" si="3"/>
        <v>-599</v>
      </c>
      <c r="R24" s="522">
        <f t="shared" si="4"/>
        <v>335.52936</v>
      </c>
      <c r="S24" s="656"/>
      <c r="T24" s="656"/>
      <c r="U24" s="656"/>
      <c r="V24" s="656"/>
      <c r="W24" s="656"/>
    </row>
    <row r="25" spans="1:23" ht="15.75" thickBot="1" x14ac:dyDescent="0.25">
      <c r="A25" s="521">
        <v>21</v>
      </c>
      <c r="B25" s="521">
        <v>22</v>
      </c>
      <c r="C25" s="521">
        <f>'Данные по ТП'!D40*0.9</f>
        <v>225</v>
      </c>
      <c r="D25" s="523">
        <v>0</v>
      </c>
      <c r="E25" s="521">
        <v>459</v>
      </c>
      <c r="F25" s="651">
        <f t="shared" si="0"/>
        <v>-234</v>
      </c>
      <c r="G25" s="527">
        <f>'ТП-21-30 '!M40</f>
        <v>16.784459999999999</v>
      </c>
      <c r="H25" s="527">
        <f t="shared" si="5"/>
        <v>208.21554</v>
      </c>
      <c r="I25" s="759"/>
      <c r="J25" s="521">
        <v>22</v>
      </c>
      <c r="K25" s="521">
        <f>'Данные по ТП'!D41*0.9</f>
        <v>225</v>
      </c>
      <c r="L25" s="521">
        <v>319</v>
      </c>
      <c r="M25" s="521">
        <v>319</v>
      </c>
      <c r="N25" s="521">
        <f t="shared" si="1"/>
        <v>-94</v>
      </c>
      <c r="O25" s="522">
        <f>'ТП-21-30 '!M51</f>
        <v>17.469539999999999</v>
      </c>
      <c r="P25" s="522">
        <f t="shared" si="2"/>
        <v>207.53046000000001</v>
      </c>
      <c r="Q25" s="521">
        <f t="shared" si="3"/>
        <v>-328</v>
      </c>
      <c r="R25" s="522">
        <f t="shared" si="4"/>
        <v>415.74599999999998</v>
      </c>
      <c r="S25" s="656"/>
      <c r="T25" s="656"/>
      <c r="U25" s="656"/>
      <c r="V25" s="656"/>
      <c r="W25" s="656"/>
    </row>
    <row r="26" spans="1:23" ht="15.75" thickBot="1" x14ac:dyDescent="0.25">
      <c r="A26" s="521">
        <v>22</v>
      </c>
      <c r="B26" s="521">
        <v>23</v>
      </c>
      <c r="C26" s="521">
        <f>'Данные по ТП'!D42*0.9</f>
        <v>567</v>
      </c>
      <c r="D26" s="521">
        <v>263</v>
      </c>
      <c r="E26" s="521">
        <v>592</v>
      </c>
      <c r="F26" s="651">
        <f t="shared" si="0"/>
        <v>-25</v>
      </c>
      <c r="G26" s="527">
        <f>'ТП-21-30 '!M66</f>
        <v>37.336860000000001</v>
      </c>
      <c r="H26" s="522">
        <f t="shared" si="5"/>
        <v>529.66314</v>
      </c>
      <c r="I26" s="759"/>
      <c r="J26" s="521">
        <v>23</v>
      </c>
      <c r="K26" s="521">
        <f>'Данные по ТП'!D43*0.9</f>
        <v>567</v>
      </c>
      <c r="L26" s="521">
        <v>224</v>
      </c>
      <c r="M26" s="521">
        <v>497</v>
      </c>
      <c r="N26" s="521">
        <f t="shared" si="1"/>
        <v>70</v>
      </c>
      <c r="O26" s="527">
        <f>'ТП-21-30 '!M78</f>
        <v>150.7176</v>
      </c>
      <c r="P26" s="522">
        <f t="shared" si="2"/>
        <v>416.2824</v>
      </c>
      <c r="Q26" s="654">
        <f t="shared" si="3"/>
        <v>45</v>
      </c>
      <c r="R26" s="522">
        <f t="shared" si="4"/>
        <v>945.94553999999994</v>
      </c>
      <c r="S26" s="656"/>
      <c r="T26" s="656"/>
      <c r="U26" s="656"/>
      <c r="V26" s="656"/>
      <c r="W26" s="656"/>
    </row>
    <row r="27" spans="1:23" ht="15.75" thickBot="1" x14ac:dyDescent="0.25">
      <c r="A27" s="521">
        <v>23</v>
      </c>
      <c r="B27" s="521">
        <v>24</v>
      </c>
      <c r="C27" s="521">
        <f>'Данные по ТП'!D44*0.9</f>
        <v>360</v>
      </c>
      <c r="D27" s="521">
        <v>60</v>
      </c>
      <c r="E27" s="521">
        <v>60</v>
      </c>
      <c r="F27" s="651">
        <f t="shared" si="0"/>
        <v>300</v>
      </c>
      <c r="G27" s="527">
        <f>'ТП-21-30 '!M90</f>
        <v>6.1657200000000003</v>
      </c>
      <c r="H27" s="527">
        <f t="shared" si="5"/>
        <v>353.83427999999998</v>
      </c>
      <c r="I27" s="759"/>
      <c r="J27" s="652">
        <v>24</v>
      </c>
      <c r="K27" s="521">
        <f>'Данные по ТП'!D45*0.9</f>
        <v>360</v>
      </c>
      <c r="L27" s="523" t="s">
        <v>1097</v>
      </c>
      <c r="M27" s="521">
        <v>80</v>
      </c>
      <c r="N27" s="521">
        <f t="shared" si="1"/>
        <v>280</v>
      </c>
      <c r="O27" s="527">
        <f>'ТП-21-30 '!M101</f>
        <v>17.469539999999999</v>
      </c>
      <c r="P27" s="522">
        <f t="shared" si="2"/>
        <v>342.53046000000001</v>
      </c>
      <c r="Q27" s="654">
        <f t="shared" si="3"/>
        <v>580</v>
      </c>
      <c r="R27" s="522">
        <f t="shared" si="4"/>
        <v>696.36473999999998</v>
      </c>
      <c r="S27" s="656"/>
      <c r="T27" s="656"/>
      <c r="U27" s="656"/>
      <c r="V27" s="656"/>
      <c r="W27" s="656"/>
    </row>
    <row r="28" spans="1:23" ht="15.75" thickBot="1" x14ac:dyDescent="0.25">
      <c r="A28" s="521">
        <v>24</v>
      </c>
      <c r="B28" s="521">
        <v>25</v>
      </c>
      <c r="C28" s="521">
        <f>'Данные по ТП'!D46*0.9</f>
        <v>360</v>
      </c>
      <c r="D28" s="521">
        <v>149</v>
      </c>
      <c r="E28" s="521">
        <v>740</v>
      </c>
      <c r="F28" s="651">
        <f t="shared" si="0"/>
        <v>-380</v>
      </c>
      <c r="G28" s="527">
        <f>'ТП-21-30 '!M117</f>
        <v>133.93313999999998</v>
      </c>
      <c r="H28" s="522">
        <f t="shared" si="5"/>
        <v>226.06686000000002</v>
      </c>
      <c r="I28" s="759"/>
      <c r="J28" s="521">
        <v>25</v>
      </c>
      <c r="K28" s="521">
        <f>'Данные по ТП'!D47*0.9</f>
        <v>360</v>
      </c>
      <c r="L28" s="521">
        <v>460</v>
      </c>
      <c r="M28" s="521">
        <v>1047</v>
      </c>
      <c r="N28" s="521">
        <f t="shared" si="1"/>
        <v>-687</v>
      </c>
      <c r="O28" s="527">
        <f>'ТП-21-30 '!M132</f>
        <v>154.48554000000001</v>
      </c>
      <c r="P28" s="522">
        <f t="shared" si="2"/>
        <v>205.51445999999999</v>
      </c>
      <c r="Q28" s="521">
        <f t="shared" si="3"/>
        <v>-1067</v>
      </c>
      <c r="R28" s="522">
        <f t="shared" si="4"/>
        <v>431.58132000000001</v>
      </c>
      <c r="S28" s="656"/>
      <c r="T28" s="656"/>
      <c r="U28" s="656"/>
      <c r="V28" s="656"/>
      <c r="W28" s="656"/>
    </row>
    <row r="29" spans="1:23" ht="15.75" thickBot="1" x14ac:dyDescent="0.25">
      <c r="A29" s="521">
        <v>25</v>
      </c>
      <c r="B29" s="521">
        <v>26</v>
      </c>
      <c r="C29" s="521">
        <f>'Данные по ТП'!D48*0.9</f>
        <v>360</v>
      </c>
      <c r="D29" s="521">
        <v>117</v>
      </c>
      <c r="E29" s="521">
        <v>595</v>
      </c>
      <c r="F29" s="651">
        <f t="shared" si="0"/>
        <v>-235</v>
      </c>
      <c r="G29" s="527">
        <f>'ТП-21-30 '!M147</f>
        <v>168.52968000000001</v>
      </c>
      <c r="H29" s="527">
        <f t="shared" si="5"/>
        <v>191.47031999999999</v>
      </c>
      <c r="I29" s="759"/>
      <c r="J29" s="521">
        <v>26</v>
      </c>
      <c r="K29" s="521">
        <f>'Данные по ТП'!D49*0.9</f>
        <v>360</v>
      </c>
      <c r="L29" s="521">
        <v>254</v>
      </c>
      <c r="M29" s="521">
        <v>541</v>
      </c>
      <c r="N29" s="521">
        <f t="shared" si="1"/>
        <v>-181</v>
      </c>
      <c r="O29" s="527">
        <f>'ТП-21-30 '!M162</f>
        <v>126.7398</v>
      </c>
      <c r="P29" s="522">
        <f t="shared" si="2"/>
        <v>233.2602</v>
      </c>
      <c r="Q29" s="521">
        <f t="shared" si="3"/>
        <v>-416</v>
      </c>
      <c r="R29" s="522">
        <f t="shared" si="4"/>
        <v>424.73051999999996</v>
      </c>
      <c r="S29" s="656"/>
      <c r="T29" s="656"/>
      <c r="U29" s="656"/>
      <c r="V29" s="656"/>
      <c r="W29" s="656"/>
    </row>
    <row r="30" spans="1:23" ht="15.75" thickBot="1" x14ac:dyDescent="0.25">
      <c r="A30" s="521">
        <v>26</v>
      </c>
      <c r="B30" s="521">
        <v>27</v>
      </c>
      <c r="C30" s="521">
        <f>'Данные по ТП'!D50*0.9</f>
        <v>225</v>
      </c>
      <c r="D30" s="521">
        <v>178</v>
      </c>
      <c r="E30" s="521">
        <v>540</v>
      </c>
      <c r="F30" s="651">
        <f t="shared" si="0"/>
        <v>-315</v>
      </c>
      <c r="G30" s="527">
        <f>'ТП-21-30 '!M176</f>
        <v>131.53536</v>
      </c>
      <c r="H30" s="522">
        <f t="shared" si="5"/>
        <v>93.464640000000003</v>
      </c>
      <c r="I30" s="759"/>
      <c r="J30" s="521">
        <v>27</v>
      </c>
      <c r="K30" s="521">
        <f>'Данные по ТП'!D51*0.9</f>
        <v>360</v>
      </c>
      <c r="L30" s="521">
        <v>70</v>
      </c>
      <c r="M30" s="521">
        <v>606</v>
      </c>
      <c r="N30" s="521">
        <f t="shared" si="1"/>
        <v>-246</v>
      </c>
      <c r="O30" s="527">
        <f>'ТП-21-30 '!M191</f>
        <v>154.143</v>
      </c>
      <c r="P30" s="522">
        <f t="shared" si="2"/>
        <v>205.857</v>
      </c>
      <c r="Q30" s="521">
        <f t="shared" si="3"/>
        <v>-561</v>
      </c>
      <c r="R30" s="522">
        <f t="shared" si="4"/>
        <v>299.32164</v>
      </c>
      <c r="S30" s="658"/>
      <c r="T30" s="658"/>
      <c r="U30" s="658"/>
      <c r="V30" s="658"/>
      <c r="W30" s="658"/>
    </row>
    <row r="31" spans="1:23" ht="15.75" thickBot="1" x14ac:dyDescent="0.25">
      <c r="A31" s="521">
        <v>27</v>
      </c>
      <c r="B31" s="521">
        <v>28</v>
      </c>
      <c r="C31" s="521">
        <f>'Данные по ТП'!D52*0.9</f>
        <v>360</v>
      </c>
      <c r="D31" s="521">
        <v>231</v>
      </c>
      <c r="E31" s="521">
        <v>352</v>
      </c>
      <c r="F31" s="651">
        <f t="shared" si="0"/>
        <v>8</v>
      </c>
      <c r="G31" s="527">
        <f>'ТП-21-30 '!M204</f>
        <v>8.9060399999999991</v>
      </c>
      <c r="H31" s="527">
        <f t="shared" si="5"/>
        <v>351.09395999999998</v>
      </c>
      <c r="I31" s="759"/>
      <c r="J31" s="521">
        <v>28</v>
      </c>
      <c r="K31" s="521">
        <f>'Данные по ТП'!D53*0.9</f>
        <v>360</v>
      </c>
      <c r="L31" s="521">
        <v>111</v>
      </c>
      <c r="M31" s="521">
        <v>363</v>
      </c>
      <c r="N31" s="521">
        <f t="shared" si="1"/>
        <v>-3</v>
      </c>
      <c r="O31" s="527">
        <f>'ТП-21-30 '!M217</f>
        <v>204.49637999999999</v>
      </c>
      <c r="P31" s="522">
        <f t="shared" si="2"/>
        <v>155.50362000000001</v>
      </c>
      <c r="Q31" s="654">
        <f t="shared" si="3"/>
        <v>5</v>
      </c>
      <c r="R31" s="522">
        <f t="shared" si="4"/>
        <v>506.59757999999999</v>
      </c>
    </row>
    <row r="32" spans="1:23" ht="15.75" thickBot="1" x14ac:dyDescent="0.25">
      <c r="A32" s="521">
        <v>28</v>
      </c>
      <c r="B32" s="521">
        <v>29</v>
      </c>
      <c r="C32" s="521">
        <f>'Данные по ТП'!D54*0.9</f>
        <v>567</v>
      </c>
      <c r="D32" s="521">
        <v>502</v>
      </c>
      <c r="E32" s="521">
        <v>817</v>
      </c>
      <c r="F32" s="651">
        <f t="shared" si="0"/>
        <v>-250</v>
      </c>
      <c r="G32" s="527">
        <f>'ТП-21-30 '!M233</f>
        <v>107.55756</v>
      </c>
      <c r="H32" s="522">
        <f t="shared" si="5"/>
        <v>459.44244000000003</v>
      </c>
      <c r="I32" s="759"/>
      <c r="J32" s="521">
        <v>29</v>
      </c>
      <c r="K32" s="521">
        <f>'Данные по ТП'!D55*0.9</f>
        <v>567</v>
      </c>
      <c r="L32" s="521">
        <v>137</v>
      </c>
      <c r="M32" s="521">
        <v>765</v>
      </c>
      <c r="N32" s="521">
        <f t="shared" si="1"/>
        <v>-198</v>
      </c>
      <c r="O32" s="527">
        <f>'ТП-21-30 '!M248</f>
        <v>175.38047999999998</v>
      </c>
      <c r="P32" s="522">
        <f t="shared" si="2"/>
        <v>391.61952000000002</v>
      </c>
      <c r="Q32" s="521">
        <f t="shared" si="3"/>
        <v>-448</v>
      </c>
      <c r="R32" s="522">
        <f t="shared" si="4"/>
        <v>851.06196</v>
      </c>
    </row>
    <row r="33" spans="1:19" ht="15.75" thickBot="1" x14ac:dyDescent="0.25">
      <c r="A33" s="521">
        <v>29</v>
      </c>
      <c r="B33" s="521">
        <v>30</v>
      </c>
      <c r="C33" s="521">
        <v>504</v>
      </c>
      <c r="D33" s="521">
        <v>441</v>
      </c>
      <c r="E33" s="521">
        <v>1285</v>
      </c>
      <c r="F33" s="651">
        <f t="shared" si="0"/>
        <v>-781</v>
      </c>
      <c r="G33" s="527">
        <f>'ТП-21-30 '!M269</f>
        <v>138.7287</v>
      </c>
      <c r="H33" s="527">
        <f t="shared" si="5"/>
        <v>365.2713</v>
      </c>
      <c r="I33" s="759"/>
      <c r="J33" s="521">
        <v>30</v>
      </c>
      <c r="K33" s="521" t="s">
        <v>1096</v>
      </c>
      <c r="L33" s="521"/>
      <c r="M33" s="521"/>
      <c r="N33" s="521"/>
      <c r="O33" s="652"/>
      <c r="P33" s="522"/>
      <c r="Q33" s="521">
        <f t="shared" si="3"/>
        <v>-781</v>
      </c>
      <c r="R33" s="522">
        <f t="shared" si="4"/>
        <v>365.2713</v>
      </c>
    </row>
    <row r="34" spans="1:19" ht="15.75" thickBot="1" x14ac:dyDescent="0.25">
      <c r="A34" s="521">
        <v>30</v>
      </c>
      <c r="B34" s="521">
        <v>31</v>
      </c>
      <c r="C34" s="521">
        <f>'Данные по ТП'!D57*0.9</f>
        <v>360</v>
      </c>
      <c r="D34" s="521">
        <v>735</v>
      </c>
      <c r="E34" s="521">
        <v>1119</v>
      </c>
      <c r="F34" s="651">
        <f t="shared" si="0"/>
        <v>-759</v>
      </c>
      <c r="G34" s="527">
        <f>'ТП-31-39'!M18</f>
        <v>78.099119999999999</v>
      </c>
      <c r="H34" s="522">
        <f t="shared" si="5"/>
        <v>281.90088000000003</v>
      </c>
      <c r="I34" s="759"/>
      <c r="J34" s="521">
        <v>31</v>
      </c>
      <c r="K34" s="521">
        <f>'Данные по ТП'!D58*0.9</f>
        <v>567</v>
      </c>
      <c r="L34" s="521">
        <v>139</v>
      </c>
      <c r="M34" s="521">
        <v>877</v>
      </c>
      <c r="N34" s="521">
        <f t="shared" si="1"/>
        <v>-310</v>
      </c>
      <c r="O34" s="527">
        <f>'ТП-31-39'!M34</f>
        <v>233.26974000000001</v>
      </c>
      <c r="P34" s="522">
        <f t="shared" si="2"/>
        <v>333.73025999999999</v>
      </c>
      <c r="Q34" s="521">
        <f t="shared" si="3"/>
        <v>-1069</v>
      </c>
      <c r="R34" s="522">
        <f t="shared" si="4"/>
        <v>615.63113999999996</v>
      </c>
    </row>
    <row r="35" spans="1:19" ht="15.75" thickBot="1" x14ac:dyDescent="0.25">
      <c r="A35" s="521">
        <v>31</v>
      </c>
      <c r="B35" s="521">
        <v>32</v>
      </c>
      <c r="C35" s="521">
        <f>'Данные по ТП'!D59*0.9</f>
        <v>360</v>
      </c>
      <c r="D35" s="523" t="s">
        <v>1097</v>
      </c>
      <c r="E35" s="521">
        <v>567</v>
      </c>
      <c r="F35" s="651">
        <f t="shared" si="0"/>
        <v>-207</v>
      </c>
      <c r="G35" s="527">
        <f>'ТП-31-39'!M46</f>
        <v>75.701340000000002</v>
      </c>
      <c r="H35" s="527">
        <f t="shared" si="5"/>
        <v>284.29865999999998</v>
      </c>
      <c r="I35" s="759"/>
      <c r="J35" s="521">
        <v>32</v>
      </c>
      <c r="K35" s="521">
        <f>'Данные по ТП'!D60*0.9</f>
        <v>360</v>
      </c>
      <c r="L35" s="521">
        <v>137</v>
      </c>
      <c r="M35" s="521">
        <v>571</v>
      </c>
      <c r="N35" s="521">
        <f t="shared" si="1"/>
        <v>-211</v>
      </c>
      <c r="O35" s="527">
        <f>'ТП-31-39'!M60</f>
        <v>77.0715</v>
      </c>
      <c r="P35" s="522">
        <f t="shared" si="2"/>
        <v>282.92849999999999</v>
      </c>
      <c r="Q35" s="521">
        <f t="shared" si="3"/>
        <v>-418</v>
      </c>
      <c r="R35" s="522">
        <f t="shared" si="4"/>
        <v>567.22715999999991</v>
      </c>
    </row>
    <row r="36" spans="1:19" ht="15.75" thickBot="1" x14ac:dyDescent="0.25">
      <c r="A36" s="521">
        <v>32</v>
      </c>
      <c r="B36" s="521">
        <v>33</v>
      </c>
      <c r="C36" s="521">
        <f>'Данные по ТП'!D57*0.9</f>
        <v>360</v>
      </c>
      <c r="D36" s="521">
        <v>100</v>
      </c>
      <c r="E36" s="521">
        <v>372</v>
      </c>
      <c r="F36" s="651">
        <f t="shared" si="0"/>
        <v>-12</v>
      </c>
      <c r="G36" s="527">
        <f>'ТП-31-39'!M71</f>
        <v>72.275940000000006</v>
      </c>
      <c r="H36" s="522">
        <f t="shared" si="5"/>
        <v>287.72406000000001</v>
      </c>
      <c r="I36" s="759"/>
      <c r="J36" s="521">
        <v>33</v>
      </c>
      <c r="K36" s="521">
        <f>'Данные по ТП'!D62*0.9</f>
        <v>360</v>
      </c>
      <c r="L36" s="523" t="s">
        <v>1097</v>
      </c>
      <c r="M36" s="521">
        <v>382</v>
      </c>
      <c r="N36" s="521">
        <f t="shared" si="1"/>
        <v>-22</v>
      </c>
      <c r="O36" s="527">
        <f>'ТП-31-39'!M82</f>
        <v>133.24806000000001</v>
      </c>
      <c r="P36" s="522">
        <f t="shared" si="2"/>
        <v>226.75193999999999</v>
      </c>
      <c r="Q36" s="521">
        <f t="shared" si="3"/>
        <v>-34</v>
      </c>
      <c r="R36" s="522">
        <f t="shared" si="4"/>
        <v>514.476</v>
      </c>
    </row>
    <row r="37" spans="1:19" ht="15.75" thickBot="1" x14ac:dyDescent="0.25">
      <c r="A37" s="521">
        <v>33</v>
      </c>
      <c r="B37" s="521">
        <v>34</v>
      </c>
      <c r="C37" s="521">
        <f>'Данные по ТП'!D63*0.9</f>
        <v>567</v>
      </c>
      <c r="D37" s="521">
        <v>596</v>
      </c>
      <c r="E37" s="521">
        <v>1294</v>
      </c>
      <c r="F37" s="651">
        <f t="shared" si="0"/>
        <v>-727</v>
      </c>
      <c r="G37" s="527">
        <f>'ТП-31-39'!M97</f>
        <v>186.68430000000001</v>
      </c>
      <c r="H37" s="527">
        <f t="shared" si="5"/>
        <v>380.31569999999999</v>
      </c>
      <c r="I37" s="759"/>
      <c r="J37" s="521">
        <v>34</v>
      </c>
      <c r="K37" s="521">
        <f>'Данные по ТП'!D64*0.9</f>
        <v>567</v>
      </c>
      <c r="L37" s="521">
        <v>215</v>
      </c>
      <c r="M37" s="521">
        <v>930</v>
      </c>
      <c r="N37" s="521">
        <f t="shared" si="1"/>
        <v>-363</v>
      </c>
      <c r="O37" s="527">
        <f>'ТП-31-39'!M111</f>
        <v>14.729220000000002</v>
      </c>
      <c r="P37" s="522">
        <f t="shared" si="2"/>
        <v>552.27077999999995</v>
      </c>
      <c r="Q37" s="521">
        <f t="shared" si="3"/>
        <v>-1090</v>
      </c>
      <c r="R37" s="522">
        <f t="shared" si="4"/>
        <v>932.58647999999994</v>
      </c>
    </row>
    <row r="38" spans="1:19" ht="15.75" thickBot="1" x14ac:dyDescent="0.25">
      <c r="A38" s="521">
        <v>34</v>
      </c>
      <c r="B38" s="521">
        <v>35</v>
      </c>
      <c r="C38" s="521">
        <f>'Данные по ТП'!D65*0.9</f>
        <v>567</v>
      </c>
      <c r="D38" s="521">
        <v>200</v>
      </c>
      <c r="E38" s="521">
        <v>459</v>
      </c>
      <c r="F38" s="651">
        <f t="shared" si="0"/>
        <v>108</v>
      </c>
      <c r="G38" s="527">
        <f>'ТП-31-39'!M126</f>
        <v>33.226379999999999</v>
      </c>
      <c r="H38" s="522">
        <f t="shared" si="5"/>
        <v>533.77362000000005</v>
      </c>
      <c r="I38" s="759"/>
      <c r="J38" s="652">
        <v>35</v>
      </c>
      <c r="K38" s="521">
        <f>'Данные по ТП'!D66*0.9</f>
        <v>567</v>
      </c>
      <c r="L38" s="521">
        <v>127</v>
      </c>
      <c r="M38" s="521">
        <v>359</v>
      </c>
      <c r="N38" s="521">
        <f t="shared" si="1"/>
        <v>208</v>
      </c>
      <c r="O38" s="522">
        <f>'ТП-31-39'!M142</f>
        <v>55.148939999999996</v>
      </c>
      <c r="P38" s="522">
        <f t="shared" si="2"/>
        <v>511.85106000000002</v>
      </c>
      <c r="Q38" s="654">
        <f t="shared" si="3"/>
        <v>316</v>
      </c>
      <c r="R38" s="522">
        <f t="shared" si="4"/>
        <v>1045.6246800000001</v>
      </c>
    </row>
    <row r="39" spans="1:19" ht="18.75" customHeight="1" thickBot="1" x14ac:dyDescent="0.25">
      <c r="A39" s="767"/>
      <c r="B39" s="767"/>
      <c r="C39" s="767"/>
      <c r="D39" s="767"/>
      <c r="E39" s="767"/>
      <c r="F39" s="767"/>
      <c r="G39" s="767"/>
      <c r="H39" s="767"/>
      <c r="I39" s="659"/>
      <c r="J39" s="768"/>
      <c r="K39" s="768"/>
      <c r="L39" s="768"/>
      <c r="M39" s="768"/>
      <c r="N39" s="768"/>
      <c r="O39" s="768"/>
      <c r="P39" s="768"/>
      <c r="Q39" s="768"/>
      <c r="R39" s="768"/>
      <c r="S39" s="658"/>
    </row>
    <row r="40" spans="1:19" ht="16.5" thickBot="1" x14ac:dyDescent="0.25">
      <c r="A40" s="354"/>
      <c r="B40" s="82" t="s">
        <v>5</v>
      </c>
      <c r="C40" s="765" t="s">
        <v>1091</v>
      </c>
      <c r="D40" s="766"/>
      <c r="E40" s="766"/>
      <c r="F40" s="766"/>
      <c r="G40" s="766"/>
      <c r="H40" s="766"/>
      <c r="I40" s="759"/>
      <c r="J40" s="82" t="s">
        <v>5</v>
      </c>
      <c r="K40" s="765" t="s">
        <v>1092</v>
      </c>
      <c r="L40" s="766"/>
      <c r="M40" s="766"/>
      <c r="N40" s="766"/>
      <c r="O40" s="766"/>
      <c r="P40" s="766"/>
      <c r="Q40" s="645" t="s">
        <v>1434</v>
      </c>
      <c r="R40" s="646" t="s">
        <v>1093</v>
      </c>
    </row>
    <row r="41" spans="1:19" ht="16.5" thickBot="1" x14ac:dyDescent="0.25">
      <c r="A41" s="647"/>
      <c r="B41" s="648" t="s">
        <v>6</v>
      </c>
      <c r="C41" s="648" t="s">
        <v>1468</v>
      </c>
      <c r="D41" s="648" t="s">
        <v>1469</v>
      </c>
      <c r="E41" s="648" t="s">
        <v>1470</v>
      </c>
      <c r="F41" s="649" t="s">
        <v>1471</v>
      </c>
      <c r="G41" s="649" t="s">
        <v>1472</v>
      </c>
      <c r="H41" s="649" t="s">
        <v>1473</v>
      </c>
      <c r="I41" s="759"/>
      <c r="J41" s="648" t="s">
        <v>6</v>
      </c>
      <c r="K41" s="648" t="s">
        <v>1468</v>
      </c>
      <c r="L41" s="648" t="s">
        <v>1469</v>
      </c>
      <c r="M41" s="648" t="s">
        <v>1470</v>
      </c>
      <c r="N41" s="649" t="s">
        <v>1471</v>
      </c>
      <c r="O41" s="649" t="s">
        <v>1472</v>
      </c>
      <c r="P41" s="649" t="s">
        <v>1473</v>
      </c>
      <c r="Q41" s="650" t="s">
        <v>1094</v>
      </c>
      <c r="R41" s="651" t="s">
        <v>1095</v>
      </c>
    </row>
    <row r="42" spans="1:19" ht="13.5" thickBot="1" x14ac:dyDescent="0.25">
      <c r="A42" s="521">
        <v>35</v>
      </c>
      <c r="B42" s="521">
        <v>36</v>
      </c>
      <c r="C42" s="521">
        <f>'Данные по ТП'!D67*0.9</f>
        <v>360</v>
      </c>
      <c r="D42" s="521">
        <v>377</v>
      </c>
      <c r="E42" s="521">
        <v>668</v>
      </c>
      <c r="F42" s="521">
        <f>C42-E42</f>
        <v>-308</v>
      </c>
      <c r="G42" s="522">
        <f>'ТП-31-39'!M158</f>
        <v>102.41946</v>
      </c>
      <c r="H42" s="522">
        <f t="shared" ref="H42:H77" si="6">C42-G42</f>
        <v>257.58053999999998</v>
      </c>
      <c r="I42" s="759"/>
      <c r="J42" s="521">
        <v>36</v>
      </c>
      <c r="K42" s="521">
        <f>'Данные по ТП'!D68*0.9</f>
        <v>360</v>
      </c>
      <c r="L42" s="521">
        <v>150</v>
      </c>
      <c r="M42" s="521">
        <v>668</v>
      </c>
      <c r="N42" s="521">
        <f>K42-M42</f>
        <v>-308</v>
      </c>
      <c r="O42" s="522">
        <f>'ТП-31-39'!M173</f>
        <v>93.513420000000011</v>
      </c>
      <c r="P42" s="522">
        <f t="shared" ref="P42:P77" si="7">K42-O42</f>
        <v>266.48658</v>
      </c>
      <c r="Q42" s="521">
        <f t="shared" ref="Q42:Q77" si="8">N42+F42</f>
        <v>-616</v>
      </c>
      <c r="R42" s="660">
        <f>P42+H42</f>
        <v>524.06711999999993</v>
      </c>
    </row>
    <row r="43" spans="1:19" ht="15.75" thickBot="1" x14ac:dyDescent="0.25">
      <c r="A43" s="521">
        <v>36</v>
      </c>
      <c r="B43" s="521">
        <v>37</v>
      </c>
      <c r="C43" s="521">
        <f>'Данные по ТП'!D69*0.9</f>
        <v>360</v>
      </c>
      <c r="D43" s="521">
        <v>112</v>
      </c>
      <c r="E43" s="521">
        <v>642</v>
      </c>
      <c r="F43" s="521">
        <f t="shared" ref="F43:F77" si="9">C43-E43</f>
        <v>-282</v>
      </c>
      <c r="G43" s="522">
        <f>'ТП-31-39'!M187</f>
        <v>167.50206</v>
      </c>
      <c r="H43" s="522">
        <f t="shared" si="6"/>
        <v>192.49794</v>
      </c>
      <c r="I43" s="759"/>
      <c r="J43" s="521">
        <v>37</v>
      </c>
      <c r="K43" s="521">
        <f>'Данные по ТП'!D70*0.9</f>
        <v>567</v>
      </c>
      <c r="L43" s="521">
        <v>304</v>
      </c>
      <c r="M43" s="521">
        <v>456</v>
      </c>
      <c r="N43" s="521">
        <f t="shared" ref="N43:N77" si="10">K43-M43</f>
        <v>111</v>
      </c>
      <c r="O43" s="527">
        <f>'ТП-31-39'!M199</f>
        <v>77.0715</v>
      </c>
      <c r="P43" s="522">
        <f t="shared" si="7"/>
        <v>489.92849999999999</v>
      </c>
      <c r="Q43" s="521">
        <f t="shared" si="8"/>
        <v>-171</v>
      </c>
      <c r="R43" s="660">
        <f t="shared" ref="R43:R77" si="11">P43+H43</f>
        <v>682.42643999999996</v>
      </c>
    </row>
    <row r="44" spans="1:19" ht="15.75" thickBot="1" x14ac:dyDescent="0.25">
      <c r="A44" s="521">
        <v>37</v>
      </c>
      <c r="B44" s="521">
        <v>38</v>
      </c>
      <c r="C44" s="521">
        <f>'Данные по ТП'!D71*0.9</f>
        <v>567</v>
      </c>
      <c r="D44" s="521">
        <v>487</v>
      </c>
      <c r="E44" s="521">
        <v>1542</v>
      </c>
      <c r="F44" s="521">
        <f t="shared" si="9"/>
        <v>-975</v>
      </c>
      <c r="G44" s="522">
        <f>'ТП-31-39'!M214</f>
        <v>313.42409999999995</v>
      </c>
      <c r="H44" s="522">
        <f t="shared" si="6"/>
        <v>253.57590000000005</v>
      </c>
      <c r="I44" s="759"/>
      <c r="J44" s="521">
        <v>38</v>
      </c>
      <c r="K44" s="521">
        <f>'Данные по ТП'!D72*0.9</f>
        <v>567</v>
      </c>
      <c r="L44" s="521">
        <v>795</v>
      </c>
      <c r="M44" s="521">
        <v>1353</v>
      </c>
      <c r="N44" s="521">
        <f t="shared" si="10"/>
        <v>-786</v>
      </c>
      <c r="O44" s="527">
        <f>'ТП-31-39'!M230</f>
        <v>130.1652</v>
      </c>
      <c r="P44" s="522">
        <f t="shared" si="7"/>
        <v>436.83479999999997</v>
      </c>
      <c r="Q44" s="521">
        <f t="shared" si="8"/>
        <v>-1761</v>
      </c>
      <c r="R44" s="660">
        <f t="shared" si="11"/>
        <v>690.41070000000002</v>
      </c>
    </row>
    <row r="45" spans="1:19" ht="15.75" thickBot="1" x14ac:dyDescent="0.25">
      <c r="A45" s="521">
        <v>38</v>
      </c>
      <c r="B45" s="521">
        <v>39</v>
      </c>
      <c r="C45" s="521">
        <f>'Данные по ТП'!D73*0.9</f>
        <v>567</v>
      </c>
      <c r="D45" s="521">
        <v>88</v>
      </c>
      <c r="E45" s="521">
        <v>497</v>
      </c>
      <c r="F45" s="521">
        <f t="shared" si="9"/>
        <v>70</v>
      </c>
      <c r="G45" s="522">
        <f>'ТП-31-39'!M243</f>
        <v>83.922300000000007</v>
      </c>
      <c r="H45" s="522">
        <f t="shared" si="6"/>
        <v>483.07769999999999</v>
      </c>
      <c r="I45" s="759"/>
      <c r="J45" s="521">
        <v>39</v>
      </c>
      <c r="K45" s="521">
        <f>'Данные по ТП'!D74*0.9</f>
        <v>360</v>
      </c>
      <c r="L45" s="521">
        <v>379</v>
      </c>
      <c r="M45" s="521">
        <v>498</v>
      </c>
      <c r="N45" s="521">
        <f t="shared" si="10"/>
        <v>-138</v>
      </c>
      <c r="O45" s="527">
        <f>'ТП-31-39'!M257</f>
        <v>51.72354</v>
      </c>
      <c r="P45" s="522">
        <f t="shared" si="7"/>
        <v>308.27645999999999</v>
      </c>
      <c r="Q45" s="521">
        <f t="shared" si="8"/>
        <v>-68</v>
      </c>
      <c r="R45" s="660">
        <f t="shared" si="11"/>
        <v>791.35415999999998</v>
      </c>
    </row>
    <row r="46" spans="1:19" ht="15.75" thickBot="1" x14ac:dyDescent="0.25">
      <c r="A46" s="521">
        <v>39</v>
      </c>
      <c r="B46" s="521">
        <v>41</v>
      </c>
      <c r="C46" s="521">
        <f>'Данные по ТП'!D75*0.9</f>
        <v>567</v>
      </c>
      <c r="D46" s="521">
        <v>219</v>
      </c>
      <c r="E46" s="521">
        <v>508</v>
      </c>
      <c r="F46" s="521">
        <f t="shared" si="9"/>
        <v>59</v>
      </c>
      <c r="G46" s="522">
        <f>'ТП-41-49 '!M18</f>
        <v>116.4636</v>
      </c>
      <c r="H46" s="522">
        <f t="shared" si="6"/>
        <v>450.53640000000001</v>
      </c>
      <c r="I46" s="759"/>
      <c r="J46" s="521">
        <v>41</v>
      </c>
      <c r="K46" s="521">
        <f>'Данные по ТП'!D76*0.9</f>
        <v>567</v>
      </c>
      <c r="L46" s="521">
        <v>0</v>
      </c>
      <c r="M46" s="521">
        <v>804</v>
      </c>
      <c r="N46" s="521">
        <f t="shared" si="10"/>
        <v>-237</v>
      </c>
      <c r="O46" s="527">
        <f>'ТП-41-49 '!M33</f>
        <v>214.43003999999999</v>
      </c>
      <c r="P46" s="522">
        <f t="shared" si="7"/>
        <v>352.56996000000004</v>
      </c>
      <c r="Q46" s="521">
        <f t="shared" si="8"/>
        <v>-178</v>
      </c>
      <c r="R46" s="660">
        <f t="shared" si="11"/>
        <v>803.10636</v>
      </c>
    </row>
    <row r="47" spans="1:19" ht="13.5" thickBot="1" x14ac:dyDescent="0.25">
      <c r="A47" s="521">
        <v>40</v>
      </c>
      <c r="B47" s="521">
        <v>42</v>
      </c>
      <c r="C47" s="521">
        <f>'Данные по ТП'!D77*0.9</f>
        <v>567</v>
      </c>
      <c r="D47" s="521">
        <v>683</v>
      </c>
      <c r="E47" s="521">
        <v>1201</v>
      </c>
      <c r="F47" s="521">
        <f t="shared" si="9"/>
        <v>-634</v>
      </c>
      <c r="G47" s="522">
        <f>'ТП-41-49 '!M52</f>
        <v>224.70623999999998</v>
      </c>
      <c r="H47" s="522">
        <f t="shared" si="6"/>
        <v>342.29376000000002</v>
      </c>
      <c r="I47" s="759"/>
      <c r="J47" s="521">
        <v>42</v>
      </c>
      <c r="K47" s="521">
        <f>'Данные по ТП'!D78*0.9</f>
        <v>567</v>
      </c>
      <c r="L47" s="521">
        <v>383</v>
      </c>
      <c r="M47" s="521">
        <v>1169</v>
      </c>
      <c r="N47" s="521">
        <f t="shared" si="10"/>
        <v>-602</v>
      </c>
      <c r="O47" s="522">
        <f>'ТП-41-49 '!M69</f>
        <v>139.07123999999999</v>
      </c>
      <c r="P47" s="522">
        <f t="shared" si="7"/>
        <v>427.92876000000001</v>
      </c>
      <c r="Q47" s="521">
        <f t="shared" si="8"/>
        <v>-1236</v>
      </c>
      <c r="R47" s="660">
        <f t="shared" si="11"/>
        <v>770.22252000000003</v>
      </c>
    </row>
    <row r="48" spans="1:19" ht="13.5" thickBot="1" x14ac:dyDescent="0.25">
      <c r="A48" s="521">
        <v>41</v>
      </c>
      <c r="B48" s="521">
        <v>43</v>
      </c>
      <c r="C48" s="521">
        <f>'Данные по ТП'!D79*0.9</f>
        <v>567</v>
      </c>
      <c r="D48" s="523">
        <v>0</v>
      </c>
      <c r="E48" s="521">
        <v>761</v>
      </c>
      <c r="F48" s="521">
        <f t="shared" si="9"/>
        <v>-194</v>
      </c>
      <c r="G48" s="522">
        <f>'ТП-41-49 '!M86</f>
        <v>58.231800000000007</v>
      </c>
      <c r="H48" s="522">
        <f t="shared" si="6"/>
        <v>508.76819999999998</v>
      </c>
      <c r="I48" s="759"/>
      <c r="J48" s="521">
        <v>43</v>
      </c>
      <c r="K48" s="521">
        <f>'Данные по ТП'!D80*0.9</f>
        <v>360</v>
      </c>
      <c r="L48" s="521">
        <v>761</v>
      </c>
      <c r="M48" s="521">
        <v>812</v>
      </c>
      <c r="N48" s="521">
        <f t="shared" si="10"/>
        <v>-452</v>
      </c>
      <c r="O48" s="522">
        <f>'ТП-41-49 '!M102</f>
        <v>130.50773999999998</v>
      </c>
      <c r="P48" s="522">
        <f t="shared" si="7"/>
        <v>229.49226000000002</v>
      </c>
      <c r="Q48" s="521">
        <f t="shared" si="8"/>
        <v>-646</v>
      </c>
      <c r="R48" s="660">
        <f t="shared" si="11"/>
        <v>738.26045999999997</v>
      </c>
    </row>
    <row r="49" spans="1:18" ht="13.5" thickBot="1" x14ac:dyDescent="0.25">
      <c r="A49" s="521">
        <v>42</v>
      </c>
      <c r="B49" s="521">
        <v>44</v>
      </c>
      <c r="C49" s="521">
        <f>'Данные по ТП'!D81*0.9</f>
        <v>360</v>
      </c>
      <c r="D49" s="523">
        <v>0</v>
      </c>
      <c r="E49" s="521">
        <v>1012</v>
      </c>
      <c r="F49" s="521">
        <f t="shared" si="9"/>
        <v>-652</v>
      </c>
      <c r="G49" s="522">
        <f>'ТП-41-49 '!M119</f>
        <v>45.215280000000007</v>
      </c>
      <c r="H49" s="522">
        <f t="shared" si="6"/>
        <v>314.78471999999999</v>
      </c>
      <c r="I49" s="759"/>
      <c r="J49" s="521">
        <v>44</v>
      </c>
      <c r="K49" s="521">
        <f>'Данные по ТП'!D82*0.9</f>
        <v>360</v>
      </c>
      <c r="L49" s="521">
        <v>797</v>
      </c>
      <c r="M49" s="521">
        <v>1037</v>
      </c>
      <c r="N49" s="521">
        <f t="shared" si="10"/>
        <v>-677</v>
      </c>
      <c r="O49" s="522">
        <f>'ТП-41-49 '!M135</f>
        <v>55.834019999999995</v>
      </c>
      <c r="P49" s="522">
        <f t="shared" si="7"/>
        <v>304.16597999999999</v>
      </c>
      <c r="Q49" s="521">
        <f t="shared" si="8"/>
        <v>-1329</v>
      </c>
      <c r="R49" s="660">
        <f t="shared" si="11"/>
        <v>618.95069999999998</v>
      </c>
    </row>
    <row r="50" spans="1:18" ht="13.5" thickBot="1" x14ac:dyDescent="0.25">
      <c r="A50" s="521">
        <v>43</v>
      </c>
      <c r="B50" s="521">
        <v>45</v>
      </c>
      <c r="C50" s="521">
        <f>'Данные по ТП'!D83*0.9</f>
        <v>360</v>
      </c>
      <c r="D50" s="523">
        <v>0</v>
      </c>
      <c r="E50" s="521">
        <v>793</v>
      </c>
      <c r="F50" s="521">
        <f t="shared" si="9"/>
        <v>-433</v>
      </c>
      <c r="G50" s="522">
        <f>'ТП-41-49 '!M152</f>
        <v>169.5573</v>
      </c>
      <c r="H50" s="522">
        <f t="shared" si="6"/>
        <v>190.4427</v>
      </c>
      <c r="I50" s="759"/>
      <c r="J50" s="521">
        <v>45</v>
      </c>
      <c r="K50" s="521">
        <f>'Данные по ТП'!D84*0.9</f>
        <v>360</v>
      </c>
      <c r="L50" s="523">
        <v>0</v>
      </c>
      <c r="M50" s="521">
        <v>733</v>
      </c>
      <c r="N50" s="521">
        <f t="shared" si="10"/>
        <v>-373</v>
      </c>
      <c r="O50" s="522">
        <f>'ТП-41-49 '!M168</f>
        <v>141.81156000000001</v>
      </c>
      <c r="P50" s="522">
        <f t="shared" si="7"/>
        <v>218.18843999999999</v>
      </c>
      <c r="Q50" s="521">
        <f t="shared" si="8"/>
        <v>-806</v>
      </c>
      <c r="R50" s="660">
        <f t="shared" si="11"/>
        <v>408.63113999999996</v>
      </c>
    </row>
    <row r="51" spans="1:18" ht="13.5" thickBot="1" x14ac:dyDescent="0.25">
      <c r="A51" s="521">
        <v>44</v>
      </c>
      <c r="B51" s="521">
        <v>46</v>
      </c>
      <c r="C51" s="521">
        <f>'Данные по ТП'!D85*0.9</f>
        <v>360</v>
      </c>
      <c r="D51" s="521">
        <v>160</v>
      </c>
      <c r="E51" s="521">
        <v>641</v>
      </c>
      <c r="F51" s="521">
        <f t="shared" si="9"/>
        <v>-281</v>
      </c>
      <c r="G51" s="522">
        <f>'ТП-41-49 '!M185</f>
        <v>81.524519999999995</v>
      </c>
      <c r="H51" s="522">
        <f t="shared" si="6"/>
        <v>278.47548</v>
      </c>
      <c r="I51" s="759"/>
      <c r="J51" s="521">
        <v>46</v>
      </c>
      <c r="K51" s="521">
        <f>'Данные по ТП'!D86*0.9</f>
        <v>360</v>
      </c>
      <c r="L51" s="521">
        <v>100</v>
      </c>
      <c r="M51" s="521">
        <v>672</v>
      </c>
      <c r="N51" s="521">
        <f t="shared" si="10"/>
        <v>-312</v>
      </c>
      <c r="O51" s="522">
        <f>'ТП-41-49 '!M200</f>
        <v>142.83918</v>
      </c>
      <c r="P51" s="522">
        <f t="shared" si="7"/>
        <v>217.16082</v>
      </c>
      <c r="Q51" s="521">
        <f t="shared" si="8"/>
        <v>-593</v>
      </c>
      <c r="R51" s="660">
        <f t="shared" si="11"/>
        <v>495.63630000000001</v>
      </c>
    </row>
    <row r="52" spans="1:18" ht="13.5" thickBot="1" x14ac:dyDescent="0.25">
      <c r="A52" s="521">
        <v>45</v>
      </c>
      <c r="B52" s="521">
        <v>47</v>
      </c>
      <c r="C52" s="521">
        <f>'Данные по ТП'!D87*0.9</f>
        <v>360</v>
      </c>
      <c r="D52" s="523">
        <v>0</v>
      </c>
      <c r="E52" s="521">
        <v>596</v>
      </c>
      <c r="F52" s="521">
        <f t="shared" si="9"/>
        <v>-236</v>
      </c>
      <c r="G52" s="522">
        <f>'ТП-41-49 '!M215</f>
        <v>74.673720000000003</v>
      </c>
      <c r="H52" s="522">
        <f t="shared" si="6"/>
        <v>285.32628</v>
      </c>
      <c r="I52" s="759"/>
      <c r="J52" s="521">
        <v>47</v>
      </c>
      <c r="K52" s="521">
        <f>'Данные по ТП'!D88*0.9</f>
        <v>567</v>
      </c>
      <c r="L52" s="521">
        <v>508</v>
      </c>
      <c r="M52" s="521">
        <v>634</v>
      </c>
      <c r="N52" s="521">
        <f t="shared" si="10"/>
        <v>-67</v>
      </c>
      <c r="O52" s="522">
        <f>'ТП-41-49 '!M230</f>
        <v>82.894679999999994</v>
      </c>
      <c r="P52" s="522">
        <f t="shared" si="7"/>
        <v>484.10532000000001</v>
      </c>
      <c r="Q52" s="521">
        <f t="shared" si="8"/>
        <v>-303</v>
      </c>
      <c r="R52" s="660">
        <f t="shared" si="11"/>
        <v>769.4316</v>
      </c>
    </row>
    <row r="53" spans="1:18" ht="13.5" thickBot="1" x14ac:dyDescent="0.25">
      <c r="A53" s="521">
        <v>46</v>
      </c>
      <c r="B53" s="521">
        <v>48</v>
      </c>
      <c r="C53" s="521">
        <f>'Данные по ТП'!D89*0.9</f>
        <v>360</v>
      </c>
      <c r="D53" s="523">
        <v>0</v>
      </c>
      <c r="E53" s="521">
        <v>599</v>
      </c>
      <c r="F53" s="521">
        <f t="shared" si="9"/>
        <v>-239</v>
      </c>
      <c r="G53" s="522">
        <f>'ТП-41-49 '!M247</f>
        <v>75.701340000000002</v>
      </c>
      <c r="H53" s="522">
        <f t="shared" si="6"/>
        <v>284.29865999999998</v>
      </c>
      <c r="I53" s="759"/>
      <c r="J53" s="521">
        <v>48</v>
      </c>
      <c r="K53" s="521">
        <f>'Данные по ТП'!D90*0.9</f>
        <v>360</v>
      </c>
      <c r="L53" s="521">
        <v>407</v>
      </c>
      <c r="M53" s="521">
        <v>619</v>
      </c>
      <c r="N53" s="521">
        <f t="shared" si="10"/>
        <v>-259</v>
      </c>
      <c r="O53" s="522">
        <f>'ТП-41-49 '!M263</f>
        <v>110.29788000000001</v>
      </c>
      <c r="P53" s="522">
        <f t="shared" si="7"/>
        <v>249.70211999999998</v>
      </c>
      <c r="Q53" s="521">
        <f t="shared" si="8"/>
        <v>-498</v>
      </c>
      <c r="R53" s="660">
        <f t="shared" si="11"/>
        <v>534.00077999999996</v>
      </c>
    </row>
    <row r="54" spans="1:18" ht="13.5" thickBot="1" x14ac:dyDescent="0.25">
      <c r="A54" s="521">
        <v>47</v>
      </c>
      <c r="B54" s="521">
        <v>49</v>
      </c>
      <c r="C54" s="521">
        <f>'Данные по ТП'!D91*0.9</f>
        <v>567</v>
      </c>
      <c r="D54" s="521">
        <v>61</v>
      </c>
      <c r="E54" s="521">
        <v>599</v>
      </c>
      <c r="F54" s="521">
        <f t="shared" si="9"/>
        <v>-32</v>
      </c>
      <c r="G54" s="522">
        <f>'ТП-41-49 '!M284</f>
        <v>79.811820000000012</v>
      </c>
      <c r="H54" s="522">
        <f t="shared" si="6"/>
        <v>487.18817999999999</v>
      </c>
      <c r="I54" s="759"/>
      <c r="J54" s="521">
        <v>49</v>
      </c>
      <c r="K54" s="521">
        <f>'Данные по ТП'!D92*0.9</f>
        <v>567</v>
      </c>
      <c r="L54" s="521">
        <v>203</v>
      </c>
      <c r="M54" s="521">
        <v>582</v>
      </c>
      <c r="N54" s="521">
        <f t="shared" si="10"/>
        <v>-15</v>
      </c>
      <c r="O54" s="522">
        <f>'ТП-41-49 '!M304</f>
        <v>242.17578000000003</v>
      </c>
      <c r="P54" s="522">
        <f t="shared" si="7"/>
        <v>324.82421999999997</v>
      </c>
      <c r="Q54" s="521">
        <f t="shared" si="8"/>
        <v>-47</v>
      </c>
      <c r="R54" s="660">
        <f t="shared" si="11"/>
        <v>812.01239999999996</v>
      </c>
    </row>
    <row r="55" spans="1:18" ht="13.5" thickBot="1" x14ac:dyDescent="0.25">
      <c r="A55" s="521">
        <v>48</v>
      </c>
      <c r="B55" s="521">
        <v>50</v>
      </c>
      <c r="C55" s="521">
        <f>'Данные по ТП'!D93*0.9</f>
        <v>360</v>
      </c>
      <c r="D55" s="523">
        <v>0</v>
      </c>
      <c r="E55" s="521">
        <v>177</v>
      </c>
      <c r="F55" s="521">
        <f t="shared" si="9"/>
        <v>183</v>
      </c>
      <c r="G55" s="522">
        <f>'ТП-50-59 '!M17</f>
        <v>118.1763</v>
      </c>
      <c r="H55" s="522">
        <f t="shared" si="6"/>
        <v>241.8237</v>
      </c>
      <c r="I55" s="759"/>
      <c r="J55" s="521">
        <v>50</v>
      </c>
      <c r="K55" s="521">
        <f>'Данные по ТП'!D94*0.9</f>
        <v>360</v>
      </c>
      <c r="L55" s="523">
        <v>0</v>
      </c>
      <c r="M55" s="521">
        <v>107</v>
      </c>
      <c r="N55" s="521">
        <f t="shared" si="10"/>
        <v>253</v>
      </c>
      <c r="O55" s="522">
        <f>'ТП-50-59 '!M31</f>
        <v>5.4806400000000002</v>
      </c>
      <c r="P55" s="522">
        <f t="shared" si="7"/>
        <v>354.51936000000001</v>
      </c>
      <c r="Q55" s="654">
        <f t="shared" si="8"/>
        <v>436</v>
      </c>
      <c r="R55" s="660">
        <f t="shared" si="11"/>
        <v>596.34306000000004</v>
      </c>
    </row>
    <row r="56" spans="1:18" ht="13.5" thickBot="1" x14ac:dyDescent="0.25">
      <c r="A56" s="521">
        <v>49</v>
      </c>
      <c r="B56" s="521">
        <v>51</v>
      </c>
      <c r="C56" s="521">
        <f>'Данные по ТП'!D95*0.9</f>
        <v>360</v>
      </c>
      <c r="D56" s="521">
        <v>278</v>
      </c>
      <c r="E56" s="521">
        <v>1482</v>
      </c>
      <c r="F56" s="521">
        <f t="shared" si="9"/>
        <v>-1122</v>
      </c>
      <c r="G56" s="522">
        <f>'ТП-50-59 '!M49</f>
        <v>115.43598</v>
      </c>
      <c r="H56" s="522">
        <f t="shared" si="6"/>
        <v>244.56402</v>
      </c>
      <c r="I56" s="759"/>
      <c r="J56" s="521">
        <v>51</v>
      </c>
      <c r="K56" s="521">
        <f>'Данные по ТП'!D96*0.9</f>
        <v>360</v>
      </c>
      <c r="L56" s="521">
        <v>1205</v>
      </c>
      <c r="M56" s="521">
        <v>1492</v>
      </c>
      <c r="N56" s="521">
        <f t="shared" si="10"/>
        <v>-1132</v>
      </c>
      <c r="O56" s="522">
        <f>'ТП-50-59 '!M66</f>
        <v>118.1763</v>
      </c>
      <c r="P56" s="522">
        <f t="shared" si="7"/>
        <v>241.8237</v>
      </c>
      <c r="Q56" s="521">
        <f t="shared" si="8"/>
        <v>-2254</v>
      </c>
      <c r="R56" s="660">
        <f t="shared" si="11"/>
        <v>486.38772</v>
      </c>
    </row>
    <row r="57" spans="1:18" ht="13.5" thickBot="1" x14ac:dyDescent="0.25">
      <c r="A57" s="521">
        <v>50</v>
      </c>
      <c r="B57" s="521">
        <v>52</v>
      </c>
      <c r="C57" s="521">
        <f>'Данные по ТП'!D97*0.9</f>
        <v>360</v>
      </c>
      <c r="D57" s="521">
        <v>237</v>
      </c>
      <c r="E57" s="521">
        <v>535</v>
      </c>
      <c r="F57" s="521">
        <f t="shared" si="9"/>
        <v>-175</v>
      </c>
      <c r="G57" s="522">
        <f>'ТП-50-59 '!M83</f>
        <v>53.778779999999998</v>
      </c>
      <c r="H57" s="522">
        <f t="shared" si="6"/>
        <v>306.22122000000002</v>
      </c>
      <c r="I57" s="759"/>
      <c r="J57" s="521">
        <v>52</v>
      </c>
      <c r="K57" s="521">
        <f>'Данные по ТП'!D98*0.9</f>
        <v>360</v>
      </c>
      <c r="L57" s="521">
        <v>149</v>
      </c>
      <c r="M57" s="521">
        <v>441</v>
      </c>
      <c r="N57" s="521">
        <f t="shared" si="10"/>
        <v>-81</v>
      </c>
      <c r="O57" s="522">
        <f>'ТП-50-59 '!M98</f>
        <v>57.889259999999993</v>
      </c>
      <c r="P57" s="522">
        <f t="shared" si="7"/>
        <v>302.11074000000002</v>
      </c>
      <c r="Q57" s="521">
        <f t="shared" si="8"/>
        <v>-256</v>
      </c>
      <c r="R57" s="660">
        <f t="shared" si="11"/>
        <v>608.33195999999998</v>
      </c>
    </row>
    <row r="58" spans="1:18" ht="13.5" thickBot="1" x14ac:dyDescent="0.25">
      <c r="A58" s="521">
        <v>51</v>
      </c>
      <c r="B58" s="521">
        <v>53</v>
      </c>
      <c r="C58" s="521">
        <f>'Данные по ТП'!D99*0.9</f>
        <v>360</v>
      </c>
      <c r="D58" s="523">
        <v>0</v>
      </c>
      <c r="E58" s="521">
        <v>549</v>
      </c>
      <c r="F58" s="521">
        <f t="shared" si="9"/>
        <v>-189</v>
      </c>
      <c r="G58" s="522">
        <f>'ТП-50-59 '!M114</f>
        <v>147.63474000000002</v>
      </c>
      <c r="H58" s="522">
        <f t="shared" si="6"/>
        <v>212.36525999999998</v>
      </c>
      <c r="I58" s="759"/>
      <c r="J58" s="521">
        <v>53</v>
      </c>
      <c r="K58" s="521">
        <f>'Данные по ТП'!D100*0.9</f>
        <v>360</v>
      </c>
      <c r="L58" s="521">
        <v>150</v>
      </c>
      <c r="M58" s="521">
        <v>703</v>
      </c>
      <c r="N58" s="521">
        <f t="shared" si="10"/>
        <v>-343</v>
      </c>
      <c r="O58" s="522">
        <f>'ТП-50-59 '!M129</f>
        <v>128.79504</v>
      </c>
      <c r="P58" s="522">
        <f t="shared" si="7"/>
        <v>231.20496</v>
      </c>
      <c r="Q58" s="521">
        <f t="shared" si="8"/>
        <v>-532</v>
      </c>
      <c r="R58" s="660">
        <f t="shared" si="11"/>
        <v>443.57021999999995</v>
      </c>
    </row>
    <row r="59" spans="1:18" ht="13.5" thickBot="1" x14ac:dyDescent="0.25">
      <c r="A59" s="521">
        <v>52</v>
      </c>
      <c r="B59" s="521">
        <v>54</v>
      </c>
      <c r="C59" s="521">
        <f>'Данные по ТП'!D101*0.9</f>
        <v>360</v>
      </c>
      <c r="D59" s="523">
        <v>0</v>
      </c>
      <c r="E59" s="521">
        <v>1313</v>
      </c>
      <c r="F59" s="521">
        <f t="shared" si="9"/>
        <v>-953</v>
      </c>
      <c r="G59" s="522">
        <f>'ТП-50-59 '!M145</f>
        <v>225.39131999999998</v>
      </c>
      <c r="H59" s="522">
        <f t="shared" si="6"/>
        <v>134.60868000000002</v>
      </c>
      <c r="I59" s="759"/>
      <c r="J59" s="521">
        <v>54</v>
      </c>
      <c r="K59" s="521">
        <f>'Данные по ТП'!D102*0.9</f>
        <v>360</v>
      </c>
      <c r="L59" s="521">
        <v>740</v>
      </c>
      <c r="M59" s="521">
        <v>1257</v>
      </c>
      <c r="N59" s="521">
        <f t="shared" si="10"/>
        <v>-897</v>
      </c>
      <c r="O59" s="522">
        <f>'ТП-50-59 '!M160</f>
        <v>97.966440000000006</v>
      </c>
      <c r="P59" s="522">
        <f t="shared" si="7"/>
        <v>262.03355999999997</v>
      </c>
      <c r="Q59" s="521">
        <f t="shared" si="8"/>
        <v>-1850</v>
      </c>
      <c r="R59" s="660">
        <f t="shared" si="11"/>
        <v>396.64224000000002</v>
      </c>
    </row>
    <row r="60" spans="1:18" ht="13.5" thickBot="1" x14ac:dyDescent="0.25">
      <c r="A60" s="521">
        <v>53</v>
      </c>
      <c r="B60" s="521">
        <v>55</v>
      </c>
      <c r="C60" s="521">
        <f>'Данные по ТП'!D103*0.9</f>
        <v>567</v>
      </c>
      <c r="D60" s="521">
        <v>410</v>
      </c>
      <c r="E60" s="521">
        <v>1288</v>
      </c>
      <c r="F60" s="521">
        <f t="shared" si="9"/>
        <v>-721</v>
      </c>
      <c r="G60" s="522">
        <f>'ТП-50-59 '!M178</f>
        <v>147.97727999999998</v>
      </c>
      <c r="H60" s="522">
        <f t="shared" si="6"/>
        <v>419.02272000000005</v>
      </c>
      <c r="I60" s="759"/>
      <c r="J60" s="521">
        <v>55</v>
      </c>
      <c r="K60" s="521">
        <f>'Данные по ТП'!D104*0.9</f>
        <v>567</v>
      </c>
      <c r="L60" s="521">
        <v>244</v>
      </c>
      <c r="M60" s="521">
        <v>1131</v>
      </c>
      <c r="N60" s="521">
        <f t="shared" si="10"/>
        <v>-564</v>
      </c>
      <c r="O60" s="522">
        <f>'ТП-50-59 '!M197</f>
        <v>241.4907</v>
      </c>
      <c r="P60" s="522">
        <f t="shared" si="7"/>
        <v>325.5093</v>
      </c>
      <c r="Q60" s="521">
        <f t="shared" si="8"/>
        <v>-1285</v>
      </c>
      <c r="R60" s="660">
        <f t="shared" si="11"/>
        <v>744.5320200000001</v>
      </c>
    </row>
    <row r="61" spans="1:18" ht="13.5" thickBot="1" x14ac:dyDescent="0.25">
      <c r="A61" s="521">
        <v>54</v>
      </c>
      <c r="B61" s="521">
        <v>56</v>
      </c>
      <c r="C61" s="521">
        <f>'Данные по ТП'!D105*0.9</f>
        <v>144</v>
      </c>
      <c r="D61" s="523">
        <v>0</v>
      </c>
      <c r="E61" s="521">
        <v>47</v>
      </c>
      <c r="F61" s="521">
        <f t="shared" si="9"/>
        <v>97</v>
      </c>
      <c r="G61" s="522">
        <f>'ТП-50-59 '!M212</f>
        <v>0</v>
      </c>
      <c r="H61" s="522">
        <f t="shared" si="6"/>
        <v>144</v>
      </c>
      <c r="I61" s="759"/>
      <c r="J61" s="521">
        <v>56</v>
      </c>
      <c r="K61" s="523" t="s">
        <v>1097</v>
      </c>
      <c r="L61" s="521"/>
      <c r="M61" s="521"/>
      <c r="N61" s="521"/>
      <c r="O61" s="521"/>
      <c r="P61" s="522"/>
      <c r="Q61" s="654">
        <f t="shared" si="8"/>
        <v>97</v>
      </c>
      <c r="R61" s="660">
        <f t="shared" si="11"/>
        <v>144</v>
      </c>
    </row>
    <row r="62" spans="1:18" ht="13.5" thickBot="1" x14ac:dyDescent="0.25">
      <c r="A62" s="521">
        <v>55</v>
      </c>
      <c r="B62" s="521">
        <v>59</v>
      </c>
      <c r="C62" s="521">
        <f>'Данные по ТП'!D108*0.9</f>
        <v>225</v>
      </c>
      <c r="D62" s="521">
        <v>50</v>
      </c>
      <c r="E62" s="521">
        <v>280</v>
      </c>
      <c r="F62" s="521">
        <f t="shared" si="9"/>
        <v>-55</v>
      </c>
      <c r="G62" s="522">
        <f>'ТП-50-59 '!M228</f>
        <v>13.359059999999999</v>
      </c>
      <c r="H62" s="522">
        <f t="shared" si="6"/>
        <v>211.64094</v>
      </c>
      <c r="I62" s="759"/>
      <c r="J62" s="521">
        <v>59</v>
      </c>
      <c r="K62" s="521">
        <f>'Данные по ТП'!D109*0.9</f>
        <v>225</v>
      </c>
      <c r="L62" s="523">
        <v>0</v>
      </c>
      <c r="M62" s="521">
        <v>241</v>
      </c>
      <c r="N62" s="521">
        <f t="shared" si="10"/>
        <v>-16</v>
      </c>
      <c r="O62" s="522">
        <f>'ТП-50-59 '!M242</f>
        <v>30.143519999999999</v>
      </c>
      <c r="P62" s="522">
        <f t="shared" si="7"/>
        <v>194.85648</v>
      </c>
      <c r="Q62" s="521">
        <f t="shared" si="8"/>
        <v>-71</v>
      </c>
      <c r="R62" s="660">
        <f t="shared" si="11"/>
        <v>406.49742000000003</v>
      </c>
    </row>
    <row r="63" spans="1:18" ht="13.5" thickBot="1" x14ac:dyDescent="0.25">
      <c r="A63" s="521">
        <v>56</v>
      </c>
      <c r="B63" s="521">
        <v>60</v>
      </c>
      <c r="C63" s="521">
        <f>'Данные по ТП'!D110*0.9</f>
        <v>567</v>
      </c>
      <c r="D63" s="521">
        <v>127</v>
      </c>
      <c r="E63" s="521">
        <v>1243</v>
      </c>
      <c r="F63" s="521">
        <f t="shared" si="9"/>
        <v>-676</v>
      </c>
      <c r="G63" s="522">
        <f>'ТП-60-66 '!M20</f>
        <v>314.10917999999998</v>
      </c>
      <c r="H63" s="522">
        <f t="shared" si="6"/>
        <v>252.89082000000002</v>
      </c>
      <c r="I63" s="759"/>
      <c r="J63" s="521">
        <v>60</v>
      </c>
      <c r="K63" s="521">
        <f>'Данные по ТП'!D111*0.9</f>
        <v>567</v>
      </c>
      <c r="L63" s="521">
        <v>690</v>
      </c>
      <c r="M63" s="521">
        <v>1093</v>
      </c>
      <c r="N63" s="521">
        <f t="shared" si="10"/>
        <v>-526</v>
      </c>
      <c r="O63" s="522">
        <f>'ТП-60-66 '!M35</f>
        <v>77.0715</v>
      </c>
      <c r="P63" s="522">
        <f t="shared" si="7"/>
        <v>489.92849999999999</v>
      </c>
      <c r="Q63" s="521">
        <f t="shared" si="8"/>
        <v>-1202</v>
      </c>
      <c r="R63" s="660">
        <f t="shared" si="11"/>
        <v>742.81932000000006</v>
      </c>
    </row>
    <row r="64" spans="1:18" ht="13.5" thickBot="1" x14ac:dyDescent="0.25">
      <c r="A64" s="521">
        <v>57</v>
      </c>
      <c r="B64" s="521">
        <v>61</v>
      </c>
      <c r="C64" s="521">
        <f>'Данные по ТП'!D112*0.9</f>
        <v>225</v>
      </c>
      <c r="D64" s="523">
        <v>0</v>
      </c>
      <c r="E64" s="521">
        <v>309</v>
      </c>
      <c r="F64" s="521">
        <f t="shared" si="9"/>
        <v>-84</v>
      </c>
      <c r="G64" s="522">
        <f>'ТП-60-66 '!M46</f>
        <v>65.082599999999999</v>
      </c>
      <c r="H64" s="522">
        <f t="shared" si="6"/>
        <v>159.91739999999999</v>
      </c>
      <c r="I64" s="759"/>
      <c r="J64" s="521">
        <v>61</v>
      </c>
      <c r="K64" s="521">
        <f>'Данные по ТП'!D113*0.9</f>
        <v>225</v>
      </c>
      <c r="L64" s="521">
        <v>301</v>
      </c>
      <c r="M64" s="521">
        <v>313</v>
      </c>
      <c r="N64" s="521">
        <f t="shared" si="10"/>
        <v>-88</v>
      </c>
      <c r="O64" s="522">
        <f>'ТП-60-66 '!M56</f>
        <v>4.1104799999999999</v>
      </c>
      <c r="P64" s="522">
        <f t="shared" si="7"/>
        <v>220.88952</v>
      </c>
      <c r="Q64" s="521">
        <f t="shared" si="8"/>
        <v>-172</v>
      </c>
      <c r="R64" s="660">
        <f t="shared" si="11"/>
        <v>380.80691999999999</v>
      </c>
    </row>
    <row r="65" spans="1:18" ht="13.5" thickBot="1" x14ac:dyDescent="0.25">
      <c r="A65" s="521">
        <v>58</v>
      </c>
      <c r="B65" s="521">
        <v>63</v>
      </c>
      <c r="C65" s="521">
        <f>'Данные по ТП'!D116*0.9</f>
        <v>567</v>
      </c>
      <c r="D65" s="523">
        <v>0</v>
      </c>
      <c r="E65" s="521">
        <v>664</v>
      </c>
      <c r="F65" s="521">
        <f t="shared" si="9"/>
        <v>-97</v>
      </c>
      <c r="G65" s="522">
        <f>'ТП-60-66 '!M74</f>
        <v>25.005420000000001</v>
      </c>
      <c r="H65" s="522">
        <f t="shared" si="6"/>
        <v>541.99458000000004</v>
      </c>
      <c r="I65" s="759"/>
      <c r="J65" s="521">
        <v>63</v>
      </c>
      <c r="K65" s="521">
        <f>'Данные по ТП'!D117*0.9</f>
        <v>567</v>
      </c>
      <c r="L65" s="523">
        <v>0</v>
      </c>
      <c r="M65" s="521">
        <v>380</v>
      </c>
      <c r="N65" s="521">
        <f t="shared" si="10"/>
        <v>187</v>
      </c>
      <c r="O65" s="522">
        <f>'ТП-60-66 '!M85</f>
        <v>86.662620000000004</v>
      </c>
      <c r="P65" s="522">
        <f t="shared" si="7"/>
        <v>480.33738</v>
      </c>
      <c r="Q65" s="654">
        <f t="shared" si="8"/>
        <v>90</v>
      </c>
      <c r="R65" s="660">
        <f t="shared" si="11"/>
        <v>1022.33196</v>
      </c>
    </row>
    <row r="66" spans="1:18" ht="13.5" thickBot="1" x14ac:dyDescent="0.25">
      <c r="A66" s="521"/>
      <c r="B66" s="521">
        <v>64</v>
      </c>
      <c r="C66" s="521">
        <v>144</v>
      </c>
      <c r="D66" s="521">
        <v>0</v>
      </c>
      <c r="E66" s="521">
        <v>60</v>
      </c>
      <c r="F66" s="521">
        <f t="shared" si="9"/>
        <v>84</v>
      </c>
      <c r="G66" s="522">
        <f>'КТПн-37-142 '!M56</f>
        <v>2.39778</v>
      </c>
      <c r="H66" s="522">
        <f t="shared" si="6"/>
        <v>141.60221999999999</v>
      </c>
      <c r="I66" s="759"/>
      <c r="J66" s="521">
        <v>64</v>
      </c>
      <c r="K66" s="523" t="s">
        <v>1097</v>
      </c>
      <c r="L66" s="521"/>
      <c r="M66" s="521"/>
      <c r="N66" s="521"/>
      <c r="O66" s="521"/>
      <c r="P66" s="522"/>
      <c r="Q66" s="654">
        <f t="shared" si="8"/>
        <v>84</v>
      </c>
      <c r="R66" s="660">
        <f t="shared" si="11"/>
        <v>141.60221999999999</v>
      </c>
    </row>
    <row r="67" spans="1:18" ht="13.5" thickBot="1" x14ac:dyDescent="0.25">
      <c r="A67" s="521"/>
      <c r="B67" s="521">
        <v>65</v>
      </c>
      <c r="C67" s="521">
        <v>144</v>
      </c>
      <c r="D67" s="521">
        <v>0</v>
      </c>
      <c r="E67" s="521">
        <v>20</v>
      </c>
      <c r="F67" s="521">
        <f t="shared" si="9"/>
        <v>124</v>
      </c>
      <c r="G67" s="522">
        <f>'КТПн-37-142 '!M66</f>
        <v>0</v>
      </c>
      <c r="H67" s="522">
        <f t="shared" si="6"/>
        <v>144</v>
      </c>
      <c r="I67" s="759"/>
      <c r="J67" s="521">
        <v>65</v>
      </c>
      <c r="K67" s="523" t="s">
        <v>1097</v>
      </c>
      <c r="L67" s="521"/>
      <c r="M67" s="521"/>
      <c r="N67" s="521"/>
      <c r="O67" s="521"/>
      <c r="P67" s="522"/>
      <c r="Q67" s="654">
        <f t="shared" si="8"/>
        <v>124</v>
      </c>
      <c r="R67" s="660">
        <f t="shared" si="11"/>
        <v>144</v>
      </c>
    </row>
    <row r="68" spans="1:18" ht="13.5" thickBot="1" x14ac:dyDescent="0.25">
      <c r="A68" s="521">
        <v>59</v>
      </c>
      <c r="B68" s="521">
        <v>66</v>
      </c>
      <c r="C68" s="521">
        <f>'Данные по ТП'!D118*0.9</f>
        <v>360</v>
      </c>
      <c r="D68" s="523">
        <v>0</v>
      </c>
      <c r="E68" s="521">
        <v>277</v>
      </c>
      <c r="F68" s="521">
        <f t="shared" si="9"/>
        <v>83</v>
      </c>
      <c r="G68" s="522">
        <f>'ТП-60-66 '!M94</f>
        <v>24.662880000000001</v>
      </c>
      <c r="H68" s="522">
        <f t="shared" si="6"/>
        <v>335.33712000000003</v>
      </c>
      <c r="I68" s="759"/>
      <c r="J68" s="521">
        <v>66</v>
      </c>
      <c r="K68" s="521">
        <f>'Данные по ТП'!D119*0.9</f>
        <v>225</v>
      </c>
      <c r="L68" s="521">
        <v>179</v>
      </c>
      <c r="M68" s="521">
        <v>179</v>
      </c>
      <c r="N68" s="521">
        <f t="shared" si="10"/>
        <v>46</v>
      </c>
      <c r="O68" s="522">
        <f>'ТП-60-66 '!M103</f>
        <v>0</v>
      </c>
      <c r="P68" s="522">
        <f t="shared" si="7"/>
        <v>225</v>
      </c>
      <c r="Q68" s="654">
        <f t="shared" si="8"/>
        <v>129</v>
      </c>
      <c r="R68" s="660">
        <f t="shared" si="11"/>
        <v>560.33712000000003</v>
      </c>
    </row>
    <row r="69" spans="1:18" ht="13.5" thickBot="1" x14ac:dyDescent="0.25">
      <c r="A69" s="521"/>
      <c r="B69" s="521">
        <v>67</v>
      </c>
      <c r="C69" s="521">
        <v>567</v>
      </c>
      <c r="D69" s="521">
        <v>0</v>
      </c>
      <c r="E69" s="521" t="s">
        <v>1098</v>
      </c>
      <c r="F69" s="521"/>
      <c r="G69" s="522" t="e">
        <f>'КТПн-37-142 '!#REF!</f>
        <v>#REF!</v>
      </c>
      <c r="H69" s="522" t="e">
        <f t="shared" si="6"/>
        <v>#REF!</v>
      </c>
      <c r="I69" s="759"/>
      <c r="J69" s="521">
        <v>67</v>
      </c>
      <c r="K69" s="523" t="s">
        <v>1097</v>
      </c>
      <c r="L69" s="521"/>
      <c r="M69" s="521"/>
      <c r="N69" s="521"/>
      <c r="O69" s="521"/>
      <c r="P69" s="522"/>
      <c r="Q69" s="654">
        <f t="shared" si="8"/>
        <v>0</v>
      </c>
      <c r="R69" s="660" t="e">
        <f t="shared" si="11"/>
        <v>#REF!</v>
      </c>
    </row>
    <row r="70" spans="1:18" ht="13.5" thickBot="1" x14ac:dyDescent="0.25">
      <c r="A70" s="521"/>
      <c r="B70" s="521">
        <v>68</v>
      </c>
      <c r="C70" s="521">
        <v>360</v>
      </c>
      <c r="D70" s="521">
        <v>0</v>
      </c>
      <c r="E70" s="521">
        <v>409</v>
      </c>
      <c r="F70" s="521">
        <f t="shared" si="9"/>
        <v>-49</v>
      </c>
      <c r="G70" s="522">
        <f>'КТПн-37-142 '!M76</f>
        <v>76.043880000000001</v>
      </c>
      <c r="H70" s="522">
        <f t="shared" si="6"/>
        <v>283.95612</v>
      </c>
      <c r="I70" s="759"/>
      <c r="J70" s="521">
        <v>68</v>
      </c>
      <c r="K70" s="523" t="s">
        <v>1099</v>
      </c>
      <c r="L70" s="521"/>
      <c r="M70" s="521"/>
      <c r="N70" s="521"/>
      <c r="O70" s="521"/>
      <c r="P70" s="522"/>
      <c r="Q70" s="521">
        <f t="shared" si="8"/>
        <v>-49</v>
      </c>
      <c r="R70" s="660">
        <f t="shared" si="11"/>
        <v>283.95612</v>
      </c>
    </row>
    <row r="71" spans="1:18" ht="13.5" thickBot="1" x14ac:dyDescent="0.25">
      <c r="A71" s="521"/>
      <c r="B71" s="521">
        <v>69</v>
      </c>
      <c r="C71" s="521">
        <v>567</v>
      </c>
      <c r="D71" s="521">
        <v>0</v>
      </c>
      <c r="E71" s="521">
        <v>340</v>
      </c>
      <c r="F71" s="521">
        <f t="shared" si="9"/>
        <v>227</v>
      </c>
      <c r="G71" s="522">
        <f>'КТПн-37-142 '!M86</f>
        <v>93.170880000000011</v>
      </c>
      <c r="H71" s="522">
        <f t="shared" si="6"/>
        <v>473.82911999999999</v>
      </c>
      <c r="I71" s="759"/>
      <c r="J71" s="521">
        <v>69</v>
      </c>
      <c r="K71" s="523" t="s">
        <v>1099</v>
      </c>
      <c r="L71" s="521"/>
      <c r="M71" s="521"/>
      <c r="N71" s="521"/>
      <c r="O71" s="521"/>
      <c r="P71" s="522"/>
      <c r="Q71" s="654">
        <f t="shared" si="8"/>
        <v>227</v>
      </c>
      <c r="R71" s="660">
        <f t="shared" si="11"/>
        <v>473.82911999999999</v>
      </c>
    </row>
    <row r="72" spans="1:18" ht="13.5" thickBot="1" x14ac:dyDescent="0.25">
      <c r="A72" s="521">
        <v>60</v>
      </c>
      <c r="B72" s="521">
        <v>70</v>
      </c>
      <c r="C72" s="521">
        <f>'Данные по ТП'!D120*0.9</f>
        <v>360</v>
      </c>
      <c r="D72" s="523">
        <v>0</v>
      </c>
      <c r="E72" s="521">
        <v>510</v>
      </c>
      <c r="F72" s="521">
        <f t="shared" si="9"/>
        <v>-150</v>
      </c>
      <c r="G72" s="522">
        <f>'ТП-70-83'!M23</f>
        <v>106.87248</v>
      </c>
      <c r="H72" s="522">
        <f t="shared" si="6"/>
        <v>253.12752</v>
      </c>
      <c r="I72" s="759"/>
      <c r="J72" s="521">
        <v>70</v>
      </c>
      <c r="K72" s="523" t="s">
        <v>1097</v>
      </c>
      <c r="L72" s="521"/>
      <c r="M72" s="521"/>
      <c r="N72" s="521"/>
      <c r="O72" s="521"/>
      <c r="P72" s="522"/>
      <c r="Q72" s="521">
        <f t="shared" si="8"/>
        <v>-150</v>
      </c>
      <c r="R72" s="660">
        <f t="shared" si="11"/>
        <v>253.12752</v>
      </c>
    </row>
    <row r="73" spans="1:18" ht="13.5" thickBot="1" x14ac:dyDescent="0.25">
      <c r="A73" s="521">
        <v>61</v>
      </c>
      <c r="B73" s="521">
        <v>71</v>
      </c>
      <c r="C73" s="521">
        <f>'Данные по ТП'!D121*0.9</f>
        <v>360</v>
      </c>
      <c r="D73" s="521">
        <v>176</v>
      </c>
      <c r="E73" s="521">
        <v>521</v>
      </c>
      <c r="F73" s="521">
        <f t="shared" si="9"/>
        <v>-161</v>
      </c>
      <c r="G73" s="522">
        <f>'ТП-70-83'!M38</f>
        <v>286.36343999999997</v>
      </c>
      <c r="H73" s="522">
        <f t="shared" si="6"/>
        <v>73.636560000000031</v>
      </c>
      <c r="I73" s="759"/>
      <c r="J73" s="521">
        <v>71</v>
      </c>
      <c r="K73" s="521">
        <f>'Данные по ТП'!D122*0.9</f>
        <v>567</v>
      </c>
      <c r="L73" s="521">
        <v>158</v>
      </c>
      <c r="M73" s="521">
        <v>524</v>
      </c>
      <c r="N73" s="521">
        <f t="shared" si="10"/>
        <v>43</v>
      </c>
      <c r="O73" s="522">
        <f>'ТП-70-83'!M51</f>
        <v>10.276200000000001</v>
      </c>
      <c r="P73" s="522">
        <f t="shared" si="7"/>
        <v>556.72379999999998</v>
      </c>
      <c r="Q73" s="521">
        <f t="shared" si="8"/>
        <v>-118</v>
      </c>
      <c r="R73" s="660">
        <f t="shared" si="11"/>
        <v>630.36036000000001</v>
      </c>
    </row>
    <row r="74" spans="1:18" ht="13.5" thickBot="1" x14ac:dyDescent="0.25">
      <c r="A74" s="521">
        <v>62</v>
      </c>
      <c r="B74" s="521">
        <v>72</v>
      </c>
      <c r="C74" s="521">
        <f>'Данные по ТП'!D123*0.9</f>
        <v>567</v>
      </c>
      <c r="D74" s="521">
        <v>1085</v>
      </c>
      <c r="E74" s="521">
        <v>1431</v>
      </c>
      <c r="F74" s="521">
        <f t="shared" si="9"/>
        <v>-864</v>
      </c>
      <c r="G74" s="522">
        <f>'ТП-70-83'!M69</f>
        <v>369.94319999999999</v>
      </c>
      <c r="H74" s="522">
        <f t="shared" si="6"/>
        <v>197.05680000000001</v>
      </c>
      <c r="I74" s="759"/>
      <c r="J74" s="521">
        <v>72</v>
      </c>
      <c r="K74" s="521">
        <f>'Данные по ТП'!D124*0.9</f>
        <v>360</v>
      </c>
      <c r="L74" s="521">
        <v>426</v>
      </c>
      <c r="M74" s="521">
        <v>1407</v>
      </c>
      <c r="N74" s="521">
        <f t="shared" si="10"/>
        <v>-1047</v>
      </c>
      <c r="O74" s="522">
        <f>'ТП-70-83'!M86</f>
        <v>70.905779999999993</v>
      </c>
      <c r="P74" s="522">
        <f t="shared" si="7"/>
        <v>289.09422000000001</v>
      </c>
      <c r="Q74" s="521">
        <f t="shared" si="8"/>
        <v>-1911</v>
      </c>
      <c r="R74" s="660">
        <f t="shared" si="11"/>
        <v>486.15102000000002</v>
      </c>
    </row>
    <row r="75" spans="1:18" ht="13.5" thickBot="1" x14ac:dyDescent="0.25">
      <c r="A75" s="521">
        <v>63</v>
      </c>
      <c r="B75" s="521">
        <v>73</v>
      </c>
      <c r="C75" s="521">
        <f>'Данные по ТП'!D125*0.9</f>
        <v>567</v>
      </c>
      <c r="D75" s="521">
        <v>190</v>
      </c>
      <c r="E75" s="521">
        <v>880</v>
      </c>
      <c r="F75" s="521">
        <f t="shared" si="9"/>
        <v>-313</v>
      </c>
      <c r="G75" s="522">
        <f>'ТП-70-83'!M102</f>
        <v>369.25811999999996</v>
      </c>
      <c r="H75" s="522">
        <f t="shared" si="6"/>
        <v>197.74188000000004</v>
      </c>
      <c r="I75" s="759"/>
      <c r="J75" s="521">
        <v>73</v>
      </c>
      <c r="K75" s="521">
        <f>'Данные по ТП'!D126*0.9</f>
        <v>567</v>
      </c>
      <c r="L75" s="521">
        <v>279</v>
      </c>
      <c r="M75" s="521">
        <v>880</v>
      </c>
      <c r="N75" s="521">
        <f t="shared" si="10"/>
        <v>-313</v>
      </c>
      <c r="O75" s="522">
        <f>'ТП-70-83'!M117</f>
        <v>61.999740000000003</v>
      </c>
      <c r="P75" s="522">
        <f t="shared" si="7"/>
        <v>505.00026000000003</v>
      </c>
      <c r="Q75" s="521">
        <f t="shared" si="8"/>
        <v>-626</v>
      </c>
      <c r="R75" s="660">
        <f t="shared" si="11"/>
        <v>702.74214000000006</v>
      </c>
    </row>
    <row r="76" spans="1:18" ht="13.5" thickBot="1" x14ac:dyDescent="0.25">
      <c r="A76" s="521">
        <v>64</v>
      </c>
      <c r="B76" s="521">
        <v>74</v>
      </c>
      <c r="C76" s="521">
        <f>'Данные по ТП'!D127*0.9</f>
        <v>567</v>
      </c>
      <c r="D76" s="521">
        <v>54</v>
      </c>
      <c r="E76" s="521">
        <v>724</v>
      </c>
      <c r="F76" s="521">
        <f t="shared" si="9"/>
        <v>-157</v>
      </c>
      <c r="G76" s="522">
        <f>'ТП-70-83'!M133</f>
        <v>279.85518000000002</v>
      </c>
      <c r="H76" s="522">
        <f t="shared" si="6"/>
        <v>287.14481999999998</v>
      </c>
      <c r="I76" s="759"/>
      <c r="J76" s="661">
        <v>74</v>
      </c>
      <c r="K76" s="661">
        <f>'Данные по ТП'!D128*0.9</f>
        <v>567</v>
      </c>
      <c r="L76" s="661">
        <v>614</v>
      </c>
      <c r="M76" s="661">
        <v>885</v>
      </c>
      <c r="N76" s="661">
        <f t="shared" si="10"/>
        <v>-318</v>
      </c>
      <c r="O76" s="662">
        <f>'ТП-70-83'!M148</f>
        <v>116.80614</v>
      </c>
      <c r="P76" s="662">
        <f t="shared" si="7"/>
        <v>450.19385999999997</v>
      </c>
      <c r="Q76" s="661">
        <f t="shared" si="8"/>
        <v>-475</v>
      </c>
      <c r="R76" s="663">
        <f t="shared" si="11"/>
        <v>737.33867999999995</v>
      </c>
    </row>
    <row r="77" spans="1:18" ht="13.5" thickBot="1" x14ac:dyDescent="0.25">
      <c r="A77" s="521">
        <v>65</v>
      </c>
      <c r="B77" s="521">
        <v>75</v>
      </c>
      <c r="C77" s="521">
        <f>'Данные по ТП'!D129*0.9</f>
        <v>567</v>
      </c>
      <c r="D77" s="521">
        <v>808</v>
      </c>
      <c r="E77" s="521">
        <v>858</v>
      </c>
      <c r="F77" s="521">
        <f t="shared" si="9"/>
        <v>-291</v>
      </c>
      <c r="G77" s="522">
        <f>'ТП-70-83'!M164</f>
        <v>173.32524000000001</v>
      </c>
      <c r="H77" s="522">
        <f t="shared" si="6"/>
        <v>393.67475999999999</v>
      </c>
      <c r="I77" s="759"/>
      <c r="J77" s="664">
        <v>75</v>
      </c>
      <c r="K77" s="354">
        <f>'Данные по ТП'!D130*0.9</f>
        <v>567</v>
      </c>
      <c r="L77" s="356">
        <v>0</v>
      </c>
      <c r="M77" s="354">
        <v>843</v>
      </c>
      <c r="N77" s="354">
        <f t="shared" si="10"/>
        <v>-276</v>
      </c>
      <c r="O77" s="355">
        <f>'ТП-70-83'!M180</f>
        <v>17.812079999999998</v>
      </c>
      <c r="P77" s="355">
        <f t="shared" si="7"/>
        <v>549.18791999999996</v>
      </c>
      <c r="Q77" s="665">
        <f t="shared" si="8"/>
        <v>-567</v>
      </c>
      <c r="R77" s="666">
        <f t="shared" si="11"/>
        <v>942.86267999999995</v>
      </c>
    </row>
    <row r="78" spans="1:18" ht="21" customHeight="1" thickBot="1" x14ac:dyDescent="0.25">
      <c r="A78" s="769"/>
      <c r="B78" s="769"/>
      <c r="C78" s="769"/>
      <c r="D78" s="769"/>
      <c r="E78" s="769"/>
      <c r="F78" s="769"/>
      <c r="G78" s="769"/>
      <c r="H78" s="769"/>
      <c r="I78" s="659"/>
      <c r="J78" s="770"/>
      <c r="K78" s="770"/>
      <c r="L78" s="770"/>
      <c r="M78" s="770"/>
      <c r="N78" s="770"/>
      <c r="O78" s="770"/>
      <c r="P78" s="770"/>
      <c r="Q78" s="770"/>
      <c r="R78" s="770"/>
    </row>
    <row r="79" spans="1:18" ht="16.5" thickBot="1" x14ac:dyDescent="0.25">
      <c r="A79" s="354"/>
      <c r="B79" s="82" t="s">
        <v>5</v>
      </c>
      <c r="C79" s="765" t="s">
        <v>1091</v>
      </c>
      <c r="D79" s="766"/>
      <c r="E79" s="766"/>
      <c r="F79" s="766"/>
      <c r="G79" s="766"/>
      <c r="H79" s="766"/>
      <c r="I79" s="759"/>
      <c r="J79" s="82" t="s">
        <v>5</v>
      </c>
      <c r="K79" s="765" t="s">
        <v>1092</v>
      </c>
      <c r="L79" s="766"/>
      <c r="M79" s="766"/>
      <c r="N79" s="766"/>
      <c r="O79" s="766"/>
      <c r="P79" s="766"/>
      <c r="Q79" s="645" t="s">
        <v>1434</v>
      </c>
      <c r="R79" s="646" t="s">
        <v>1093</v>
      </c>
    </row>
    <row r="80" spans="1:18" ht="16.5" thickBot="1" x14ac:dyDescent="0.25">
      <c r="A80" s="667"/>
      <c r="B80" s="648" t="s">
        <v>6</v>
      </c>
      <c r="C80" s="648" t="s">
        <v>1468</v>
      </c>
      <c r="D80" s="648" t="s">
        <v>1469</v>
      </c>
      <c r="E80" s="648" t="s">
        <v>1470</v>
      </c>
      <c r="F80" s="649" t="s">
        <v>1471</v>
      </c>
      <c r="G80" s="649" t="s">
        <v>1472</v>
      </c>
      <c r="H80" s="649" t="s">
        <v>1473</v>
      </c>
      <c r="I80" s="759"/>
      <c r="J80" s="648" t="s">
        <v>6</v>
      </c>
      <c r="K80" s="648" t="s">
        <v>1468</v>
      </c>
      <c r="L80" s="648" t="s">
        <v>1469</v>
      </c>
      <c r="M80" s="648" t="s">
        <v>1470</v>
      </c>
      <c r="N80" s="649" t="s">
        <v>1471</v>
      </c>
      <c r="O80" s="649" t="s">
        <v>1472</v>
      </c>
      <c r="P80" s="649" t="s">
        <v>1473</v>
      </c>
      <c r="Q80" s="650" t="s">
        <v>1094</v>
      </c>
      <c r="R80" s="651" t="s">
        <v>1095</v>
      </c>
    </row>
    <row r="81" spans="1:18" ht="13.5" thickBot="1" x14ac:dyDescent="0.25">
      <c r="A81" s="521">
        <v>66</v>
      </c>
      <c r="B81" s="521">
        <v>76</v>
      </c>
      <c r="C81" s="521">
        <f>'Данные по ТП'!D131*0.9</f>
        <v>567</v>
      </c>
      <c r="D81" s="521">
        <v>106</v>
      </c>
      <c r="E81" s="521">
        <v>672</v>
      </c>
      <c r="F81" s="521">
        <f>C81-E81</f>
        <v>-105</v>
      </c>
      <c r="G81" s="522">
        <f>'ТП-70-83'!M192</f>
        <v>103.44708000000001</v>
      </c>
      <c r="H81" s="522">
        <f t="shared" ref="H81:H107" si="12">C81-G81</f>
        <v>463.55291999999997</v>
      </c>
      <c r="I81" s="759"/>
      <c r="J81" s="521">
        <v>76</v>
      </c>
      <c r="K81" s="521">
        <f>'Данные по ТП'!D132*0.9</f>
        <v>567</v>
      </c>
      <c r="L81" s="521">
        <v>430</v>
      </c>
      <c r="M81" s="521">
        <v>730</v>
      </c>
      <c r="N81" s="521">
        <f>K81-M81</f>
        <v>-163</v>
      </c>
      <c r="O81" s="522">
        <f>'ТП-70-83'!M204</f>
        <v>3.7679400000000003</v>
      </c>
      <c r="P81" s="522">
        <f t="shared" ref="P81:P107" si="13">K81-O81</f>
        <v>563.23206000000005</v>
      </c>
      <c r="Q81" s="521">
        <f t="shared" ref="Q81:Q107" si="14">N81+F81</f>
        <v>-268</v>
      </c>
      <c r="R81" s="668">
        <f>P81+H81</f>
        <v>1026.7849799999999</v>
      </c>
    </row>
    <row r="82" spans="1:18" ht="13.5" thickBot="1" x14ac:dyDescent="0.25">
      <c r="A82" s="521">
        <v>67</v>
      </c>
      <c r="B82" s="521">
        <v>77</v>
      </c>
      <c r="C82" s="521">
        <f>'Данные по ТП'!D133*0.9</f>
        <v>567</v>
      </c>
      <c r="D82" s="521">
        <v>423</v>
      </c>
      <c r="E82" s="521">
        <v>587</v>
      </c>
      <c r="F82" s="521">
        <f t="shared" ref="F82:F107" si="15">C82-E82</f>
        <v>-20</v>
      </c>
      <c r="G82" s="522">
        <f>'ТП-70-83'!M219</f>
        <v>217.85544000000002</v>
      </c>
      <c r="H82" s="522">
        <f t="shared" si="12"/>
        <v>349.14455999999996</v>
      </c>
      <c r="I82" s="759"/>
      <c r="J82" s="521">
        <v>77</v>
      </c>
      <c r="K82" s="521">
        <f>'Данные по ТП'!D134*0.9</f>
        <v>567</v>
      </c>
      <c r="L82" s="521">
        <v>164</v>
      </c>
      <c r="M82" s="521">
        <v>545</v>
      </c>
      <c r="N82" s="521">
        <f t="shared" ref="N82:N106" si="16">K82-M82</f>
        <v>22</v>
      </c>
      <c r="O82" s="522">
        <f>'ТП-70-83'!M232</f>
        <v>10.618739999999999</v>
      </c>
      <c r="P82" s="522">
        <f t="shared" si="13"/>
        <v>556.38126</v>
      </c>
      <c r="Q82" s="654">
        <f t="shared" si="14"/>
        <v>2</v>
      </c>
      <c r="R82" s="668">
        <f t="shared" ref="R82:R107" si="17">P82+H82</f>
        <v>905.52581999999995</v>
      </c>
    </row>
    <row r="83" spans="1:18" ht="13.5" thickBot="1" x14ac:dyDescent="0.25">
      <c r="A83" s="521">
        <v>68</v>
      </c>
      <c r="B83" s="521">
        <v>78</v>
      </c>
      <c r="C83" s="521">
        <f>'Данные по ТП'!D135*0.9</f>
        <v>567</v>
      </c>
      <c r="D83" s="521">
        <v>283</v>
      </c>
      <c r="E83" s="521">
        <v>649</v>
      </c>
      <c r="F83" s="521">
        <f t="shared" si="15"/>
        <v>-82</v>
      </c>
      <c r="G83" s="522">
        <f>'ТП-70-83'!M247</f>
        <v>62.684820000000002</v>
      </c>
      <c r="H83" s="522">
        <f t="shared" si="12"/>
        <v>504.31518</v>
      </c>
      <c r="I83" s="759"/>
      <c r="J83" s="521">
        <v>78</v>
      </c>
      <c r="K83" s="521">
        <f>'Данные по ТП'!D136*0.9</f>
        <v>567</v>
      </c>
      <c r="L83" s="521">
        <v>367</v>
      </c>
      <c r="M83" s="521">
        <v>649</v>
      </c>
      <c r="N83" s="521">
        <f t="shared" si="16"/>
        <v>-82</v>
      </c>
      <c r="O83" s="522">
        <f>'ТП-70-83'!M261</f>
        <v>157.91094000000001</v>
      </c>
      <c r="P83" s="522">
        <f t="shared" si="13"/>
        <v>409.08906000000002</v>
      </c>
      <c r="Q83" s="521">
        <f t="shared" si="14"/>
        <v>-164</v>
      </c>
      <c r="R83" s="668">
        <f t="shared" si="17"/>
        <v>913.40424000000007</v>
      </c>
    </row>
    <row r="84" spans="1:18" ht="13.5" thickBot="1" x14ac:dyDescent="0.25">
      <c r="A84" s="521">
        <v>69</v>
      </c>
      <c r="B84" s="521">
        <v>79</v>
      </c>
      <c r="C84" s="521">
        <f>'Данные по ТП'!D137*0.9</f>
        <v>567</v>
      </c>
      <c r="D84" s="523">
        <v>0</v>
      </c>
      <c r="E84" s="521">
        <v>905</v>
      </c>
      <c r="F84" s="521">
        <f t="shared" si="15"/>
        <v>-338</v>
      </c>
      <c r="G84" s="522">
        <f>'ТП-70-83'!M277</f>
        <v>0</v>
      </c>
      <c r="H84" s="522">
        <f t="shared" si="12"/>
        <v>567</v>
      </c>
      <c r="I84" s="759"/>
      <c r="J84" s="521">
        <v>79</v>
      </c>
      <c r="K84" s="521">
        <f>'Данные по ТП'!D138*0.9</f>
        <v>567</v>
      </c>
      <c r="L84" s="521">
        <v>430</v>
      </c>
      <c r="M84" s="521">
        <v>526</v>
      </c>
      <c r="N84" s="521">
        <f t="shared" si="16"/>
        <v>41</v>
      </c>
      <c r="O84" s="522">
        <f>'ТП-70-83'!M288</f>
        <v>0</v>
      </c>
      <c r="P84" s="522">
        <f t="shared" si="13"/>
        <v>567</v>
      </c>
      <c r="Q84" s="521">
        <f t="shared" si="14"/>
        <v>-297</v>
      </c>
      <c r="R84" s="668">
        <f t="shared" si="17"/>
        <v>1134</v>
      </c>
    </row>
    <row r="85" spans="1:18" ht="13.5" thickBot="1" x14ac:dyDescent="0.25">
      <c r="A85" s="521">
        <v>70</v>
      </c>
      <c r="B85" s="521">
        <v>80</v>
      </c>
      <c r="C85" s="521">
        <f>'Данные по ТП'!D139*0.9</f>
        <v>225</v>
      </c>
      <c r="D85" s="521">
        <v>66</v>
      </c>
      <c r="E85" s="521">
        <v>215</v>
      </c>
      <c r="F85" s="521">
        <f t="shared" si="15"/>
        <v>10</v>
      </c>
      <c r="G85" s="522">
        <f>'ТП-70-83'!M301</f>
        <v>58.231799999999993</v>
      </c>
      <c r="H85" s="522">
        <f t="shared" si="12"/>
        <v>166.76820000000001</v>
      </c>
      <c r="I85" s="759"/>
      <c r="J85" s="521">
        <v>80</v>
      </c>
      <c r="K85" s="521">
        <f>'Данные по ТП'!D140*0.9</f>
        <v>225</v>
      </c>
      <c r="L85" s="523">
        <v>0</v>
      </c>
      <c r="M85" s="521">
        <v>132</v>
      </c>
      <c r="N85" s="521">
        <f t="shared" si="16"/>
        <v>93</v>
      </c>
      <c r="O85" s="522">
        <f>'ТП-70-83'!M312</f>
        <v>57.88926</v>
      </c>
      <c r="P85" s="522">
        <f t="shared" si="13"/>
        <v>167.11073999999999</v>
      </c>
      <c r="Q85" s="654">
        <f t="shared" si="14"/>
        <v>103</v>
      </c>
      <c r="R85" s="668">
        <f t="shared" si="17"/>
        <v>333.87894</v>
      </c>
    </row>
    <row r="86" spans="1:18" ht="13.5" thickBot="1" x14ac:dyDescent="0.25">
      <c r="A86" s="521">
        <v>71</v>
      </c>
      <c r="B86" s="521">
        <v>81</v>
      </c>
      <c r="C86" s="521">
        <f>'Данные по ТП'!D141*0.9</f>
        <v>360</v>
      </c>
      <c r="D86" s="521">
        <v>155</v>
      </c>
      <c r="E86" s="521">
        <v>370</v>
      </c>
      <c r="F86" s="521">
        <f t="shared" si="15"/>
        <v>-10</v>
      </c>
      <c r="G86" s="522">
        <f>'ТП-70-83'!M324</f>
        <v>31.513680000000008</v>
      </c>
      <c r="H86" s="522">
        <f t="shared" si="12"/>
        <v>328.48631999999998</v>
      </c>
      <c r="I86" s="759"/>
      <c r="J86" s="521">
        <v>81</v>
      </c>
      <c r="K86" s="521">
        <f>'Данные по ТП'!D142*0.9</f>
        <v>360</v>
      </c>
      <c r="L86" s="521">
        <v>166</v>
      </c>
      <c r="M86" s="521">
        <v>321</v>
      </c>
      <c r="N86" s="521">
        <f t="shared" si="16"/>
        <v>39</v>
      </c>
      <c r="O86" s="522">
        <f>'ТП-70-83'!M335</f>
        <v>0</v>
      </c>
      <c r="P86" s="522">
        <f t="shared" si="13"/>
        <v>360</v>
      </c>
      <c r="Q86" s="521">
        <f t="shared" si="14"/>
        <v>29</v>
      </c>
      <c r="R86" s="668">
        <f t="shared" si="17"/>
        <v>688.48631999999998</v>
      </c>
    </row>
    <row r="87" spans="1:18" ht="13.5" thickBot="1" x14ac:dyDescent="0.25">
      <c r="A87" s="521">
        <v>72</v>
      </c>
      <c r="B87" s="521">
        <v>82</v>
      </c>
      <c r="C87" s="521">
        <f>'Данные по ТП'!D143*0.9</f>
        <v>567</v>
      </c>
      <c r="D87" s="521">
        <v>160</v>
      </c>
      <c r="E87" s="521">
        <v>735</v>
      </c>
      <c r="F87" s="521">
        <f t="shared" si="15"/>
        <v>-168</v>
      </c>
      <c r="G87" s="522">
        <f>'ТП-70-83'!M351</f>
        <v>189.42462</v>
      </c>
      <c r="H87" s="522">
        <f t="shared" si="12"/>
        <v>377.57538</v>
      </c>
      <c r="I87" s="759"/>
      <c r="J87" s="521">
        <v>82</v>
      </c>
      <c r="K87" s="521">
        <f>'Данные по ТП'!D144*0.9</f>
        <v>567</v>
      </c>
      <c r="L87" s="521">
        <v>340</v>
      </c>
      <c r="M87" s="521">
        <v>735</v>
      </c>
      <c r="N87" s="521">
        <f t="shared" si="16"/>
        <v>-168</v>
      </c>
      <c r="O87" s="522">
        <f>'ТП-70-83'!M365</f>
        <v>54.806399999999996</v>
      </c>
      <c r="P87" s="522">
        <f t="shared" si="13"/>
        <v>512.19360000000006</v>
      </c>
      <c r="Q87" s="521">
        <f t="shared" si="14"/>
        <v>-336</v>
      </c>
      <c r="R87" s="668">
        <f t="shared" si="17"/>
        <v>889.76898000000006</v>
      </c>
    </row>
    <row r="88" spans="1:18" ht="13.5" thickBot="1" x14ac:dyDescent="0.25">
      <c r="A88" s="521">
        <v>73</v>
      </c>
      <c r="B88" s="521">
        <v>83</v>
      </c>
      <c r="C88" s="521">
        <f>'Данные по ТП'!D145*0.9</f>
        <v>567</v>
      </c>
      <c r="D88" s="521">
        <v>264</v>
      </c>
      <c r="E88" s="521">
        <v>677</v>
      </c>
      <c r="F88" s="521">
        <f t="shared" si="15"/>
        <v>-110</v>
      </c>
      <c r="G88" s="522">
        <f>'ТП-70-83'!M385</f>
        <v>156.19824</v>
      </c>
      <c r="H88" s="522">
        <f t="shared" si="12"/>
        <v>410.80176</v>
      </c>
      <c r="I88" s="759"/>
      <c r="J88" s="521">
        <v>83</v>
      </c>
      <c r="K88" s="521">
        <f>'Данные по ТП'!D146*0.9</f>
        <v>567</v>
      </c>
      <c r="L88" s="521">
        <v>359</v>
      </c>
      <c r="M88" s="521">
        <v>809</v>
      </c>
      <c r="N88" s="521">
        <f t="shared" si="16"/>
        <v>-242</v>
      </c>
      <c r="O88" s="522">
        <f>'ТП-70-83'!M408</f>
        <v>183.94398000000001</v>
      </c>
      <c r="P88" s="522">
        <f t="shared" si="13"/>
        <v>383.05601999999999</v>
      </c>
      <c r="Q88" s="521">
        <f t="shared" si="14"/>
        <v>-352</v>
      </c>
      <c r="R88" s="668">
        <f t="shared" si="17"/>
        <v>793.85778000000005</v>
      </c>
    </row>
    <row r="89" spans="1:18" ht="13.5" thickBot="1" x14ac:dyDescent="0.25">
      <c r="A89" s="521">
        <v>74</v>
      </c>
      <c r="B89" s="521">
        <v>90</v>
      </c>
      <c r="C89" s="521">
        <f>'Данные по ТП'!D147*0.9</f>
        <v>567</v>
      </c>
      <c r="D89" s="521">
        <v>214</v>
      </c>
      <c r="E89" s="521">
        <v>1396</v>
      </c>
      <c r="F89" s="521">
        <f t="shared" si="15"/>
        <v>-829</v>
      </c>
      <c r="G89" s="522">
        <f>'ТП-90-100'!M25</f>
        <v>297.66726</v>
      </c>
      <c r="H89" s="522">
        <f t="shared" si="12"/>
        <v>269.33274</v>
      </c>
      <c r="I89" s="759"/>
      <c r="J89" s="521">
        <v>90</v>
      </c>
      <c r="K89" s="521">
        <f>'Данные по ТП'!D148*0.9</f>
        <v>567</v>
      </c>
      <c r="L89" s="521">
        <v>666</v>
      </c>
      <c r="M89" s="521">
        <v>1451</v>
      </c>
      <c r="N89" s="521">
        <f t="shared" si="16"/>
        <v>-884</v>
      </c>
      <c r="O89" s="522">
        <f>'ТП-90-100'!M44</f>
        <v>137.01599999999999</v>
      </c>
      <c r="P89" s="522">
        <f t="shared" si="13"/>
        <v>429.98400000000004</v>
      </c>
      <c r="Q89" s="521">
        <f t="shared" si="14"/>
        <v>-1713</v>
      </c>
      <c r="R89" s="668">
        <f t="shared" si="17"/>
        <v>699.31673999999998</v>
      </c>
    </row>
    <row r="90" spans="1:18" ht="13.5" thickBot="1" x14ac:dyDescent="0.25">
      <c r="A90" s="521">
        <v>75</v>
      </c>
      <c r="B90" s="521">
        <v>91</v>
      </c>
      <c r="C90" s="521">
        <f>'Данные по ТП'!D149*0.9</f>
        <v>567</v>
      </c>
      <c r="D90" s="521">
        <v>67</v>
      </c>
      <c r="E90" s="521">
        <v>1097</v>
      </c>
      <c r="F90" s="521">
        <f t="shared" si="15"/>
        <v>-530</v>
      </c>
      <c r="G90" s="522">
        <f>'ТП-90-100'!M64</f>
        <v>243.54594000000003</v>
      </c>
      <c r="H90" s="522">
        <f t="shared" si="12"/>
        <v>323.45405999999997</v>
      </c>
      <c r="I90" s="759"/>
      <c r="J90" s="521">
        <v>91</v>
      </c>
      <c r="K90" s="521">
        <f>'Данные по ТП'!D150*0.9</f>
        <v>567</v>
      </c>
      <c r="L90" s="521">
        <v>727</v>
      </c>
      <c r="M90" s="521">
        <v>829</v>
      </c>
      <c r="N90" s="521">
        <f t="shared" si="16"/>
        <v>-262</v>
      </c>
      <c r="O90" s="522">
        <f>'ТП-90-100'!M79</f>
        <v>0</v>
      </c>
      <c r="P90" s="522">
        <f t="shared" si="13"/>
        <v>567</v>
      </c>
      <c r="Q90" s="521">
        <f t="shared" si="14"/>
        <v>-792</v>
      </c>
      <c r="R90" s="668">
        <f t="shared" si="17"/>
        <v>890.45406000000003</v>
      </c>
    </row>
    <row r="91" spans="1:18" ht="13.5" thickBot="1" x14ac:dyDescent="0.25">
      <c r="A91" s="521">
        <v>76</v>
      </c>
      <c r="B91" s="521">
        <v>92</v>
      </c>
      <c r="C91" s="521">
        <f>'Данные по ТП'!D151*0.9</f>
        <v>567</v>
      </c>
      <c r="D91" s="521">
        <v>700</v>
      </c>
      <c r="E91" s="521">
        <v>1080</v>
      </c>
      <c r="F91" s="521">
        <f t="shared" si="15"/>
        <v>-513</v>
      </c>
      <c r="G91" s="522">
        <f>'ТП-90-100'!M95</f>
        <v>12.67398</v>
      </c>
      <c r="H91" s="522">
        <f t="shared" si="12"/>
        <v>554.32601999999997</v>
      </c>
      <c r="I91" s="759"/>
      <c r="J91" s="521">
        <v>92</v>
      </c>
      <c r="K91" s="521">
        <f>'Данные по ТП'!D152*0.9</f>
        <v>567</v>
      </c>
      <c r="L91" s="521">
        <v>380</v>
      </c>
      <c r="M91" s="521">
        <v>1080</v>
      </c>
      <c r="N91" s="521">
        <f t="shared" si="16"/>
        <v>-513</v>
      </c>
      <c r="O91" s="522">
        <f>'ТП-90-100'!M110</f>
        <v>277.45740000000001</v>
      </c>
      <c r="P91" s="522">
        <f t="shared" si="13"/>
        <v>289.54259999999999</v>
      </c>
      <c r="Q91" s="521">
        <f t="shared" si="14"/>
        <v>-1026</v>
      </c>
      <c r="R91" s="668">
        <f t="shared" si="17"/>
        <v>843.86861999999996</v>
      </c>
    </row>
    <row r="92" spans="1:18" ht="13.5" thickBot="1" x14ac:dyDescent="0.25">
      <c r="A92" s="521">
        <v>77</v>
      </c>
      <c r="B92" s="521">
        <v>93</v>
      </c>
      <c r="C92" s="521">
        <f>'Данные по ТП'!D153*0.9</f>
        <v>567</v>
      </c>
      <c r="D92" s="521">
        <v>351</v>
      </c>
      <c r="E92" s="521">
        <v>1258</v>
      </c>
      <c r="F92" s="521">
        <f t="shared" si="15"/>
        <v>-691</v>
      </c>
      <c r="G92" s="522">
        <f>'ТП-90-100'!M130</f>
        <v>201.07097999999999</v>
      </c>
      <c r="H92" s="522">
        <f t="shared" si="12"/>
        <v>365.92902000000004</v>
      </c>
      <c r="I92" s="759"/>
      <c r="J92" s="521">
        <v>93</v>
      </c>
      <c r="K92" s="521">
        <f>'Данные по ТП'!D154*0.9</f>
        <v>567</v>
      </c>
      <c r="L92" s="521">
        <v>710</v>
      </c>
      <c r="M92" s="521">
        <v>1138</v>
      </c>
      <c r="N92" s="521">
        <f t="shared" si="16"/>
        <v>-571</v>
      </c>
      <c r="O92" s="522">
        <f>'ТП-90-100'!M149</f>
        <v>171.27</v>
      </c>
      <c r="P92" s="522">
        <f t="shared" si="13"/>
        <v>395.73</v>
      </c>
      <c r="Q92" s="521">
        <f t="shared" si="14"/>
        <v>-1262</v>
      </c>
      <c r="R92" s="668">
        <f t="shared" si="17"/>
        <v>761.65902000000006</v>
      </c>
    </row>
    <row r="93" spans="1:18" ht="13.5" thickBot="1" x14ac:dyDescent="0.25">
      <c r="A93" s="521">
        <v>78</v>
      </c>
      <c r="B93" s="521">
        <v>94</v>
      </c>
      <c r="C93" s="521">
        <f>'Данные по ТП'!D155*0.9</f>
        <v>567</v>
      </c>
      <c r="D93" s="521">
        <v>88</v>
      </c>
      <c r="E93" s="521">
        <v>1140</v>
      </c>
      <c r="F93" s="521">
        <f t="shared" si="15"/>
        <v>-573</v>
      </c>
      <c r="G93" s="522">
        <f>'ТП-90-100'!M169</f>
        <v>189.42462</v>
      </c>
      <c r="H93" s="522">
        <f t="shared" si="12"/>
        <v>377.57538</v>
      </c>
      <c r="I93" s="759"/>
      <c r="J93" s="521">
        <v>94</v>
      </c>
      <c r="K93" s="521">
        <f>'Данные по ТП'!D156*0.9</f>
        <v>567</v>
      </c>
      <c r="L93" s="521">
        <v>905</v>
      </c>
      <c r="M93" s="521">
        <v>1266</v>
      </c>
      <c r="N93" s="521">
        <f t="shared" si="16"/>
        <v>-699</v>
      </c>
      <c r="O93" s="522">
        <f>'ТП-90-100'!M186</f>
        <v>110.29788000000001</v>
      </c>
      <c r="P93" s="522">
        <f t="shared" si="13"/>
        <v>456.70211999999998</v>
      </c>
      <c r="Q93" s="521">
        <f t="shared" si="14"/>
        <v>-1272</v>
      </c>
      <c r="R93" s="668">
        <f t="shared" si="17"/>
        <v>834.27749999999992</v>
      </c>
    </row>
    <row r="94" spans="1:18" ht="15.75" thickBot="1" x14ac:dyDescent="0.25">
      <c r="A94" s="521">
        <v>79</v>
      </c>
      <c r="B94" s="521">
        <v>95</v>
      </c>
      <c r="C94" s="521">
        <f>'Данные по ТП'!D157*0.9</f>
        <v>225</v>
      </c>
      <c r="D94" s="521">
        <v>50</v>
      </c>
      <c r="E94" s="521">
        <v>253</v>
      </c>
      <c r="F94" s="521">
        <f t="shared" si="15"/>
        <v>-28</v>
      </c>
      <c r="G94" s="522">
        <f>'ТП-90-100'!M199</f>
        <v>55.148939999999996</v>
      </c>
      <c r="H94" s="522">
        <f t="shared" si="12"/>
        <v>169.85106000000002</v>
      </c>
      <c r="I94" s="759"/>
      <c r="J94" s="521">
        <v>95</v>
      </c>
      <c r="K94" s="525">
        <f>'Данные по ТП'!D158*0.9</f>
        <v>360</v>
      </c>
      <c r="L94" s="524">
        <v>203</v>
      </c>
      <c r="M94" s="525">
        <v>253</v>
      </c>
      <c r="N94" s="521">
        <f t="shared" si="16"/>
        <v>107</v>
      </c>
      <c r="O94" s="526">
        <f>'ТП-90-100'!M209</f>
        <v>28.773359999999997</v>
      </c>
      <c r="P94" s="522">
        <f t="shared" si="13"/>
        <v>331.22663999999997</v>
      </c>
      <c r="Q94" s="654">
        <f t="shared" si="14"/>
        <v>79</v>
      </c>
      <c r="R94" s="668">
        <f t="shared" si="17"/>
        <v>501.07769999999999</v>
      </c>
    </row>
    <row r="95" spans="1:18" ht="13.5" thickBot="1" x14ac:dyDescent="0.25">
      <c r="A95" s="521">
        <v>80</v>
      </c>
      <c r="B95" s="521">
        <v>96</v>
      </c>
      <c r="C95" s="521">
        <f>'Данные по ТП'!D159*0.9</f>
        <v>360</v>
      </c>
      <c r="D95" s="521">
        <v>243</v>
      </c>
      <c r="E95" s="521">
        <v>528</v>
      </c>
      <c r="F95" s="521">
        <f t="shared" si="15"/>
        <v>-168</v>
      </c>
      <c r="G95" s="522">
        <f>'ТП-90-100'!M225</f>
        <v>144.55187999999998</v>
      </c>
      <c r="H95" s="522">
        <f t="shared" si="12"/>
        <v>215.44812000000002</v>
      </c>
      <c r="I95" s="759"/>
      <c r="J95" s="521">
        <v>96</v>
      </c>
      <c r="K95" s="521">
        <f>'Данные по ТП'!D160*0.9</f>
        <v>360</v>
      </c>
      <c r="L95" s="521">
        <v>156</v>
      </c>
      <c r="M95" s="521">
        <v>548</v>
      </c>
      <c r="N95" s="521">
        <f t="shared" si="16"/>
        <v>-188</v>
      </c>
      <c r="O95" s="522">
        <f>'ТП-90-100'!M240</f>
        <v>103.78962000000001</v>
      </c>
      <c r="P95" s="522">
        <f t="shared" si="13"/>
        <v>256.21037999999999</v>
      </c>
      <c r="Q95" s="521">
        <f t="shared" si="14"/>
        <v>-356</v>
      </c>
      <c r="R95" s="668">
        <f t="shared" si="17"/>
        <v>471.6585</v>
      </c>
    </row>
    <row r="96" spans="1:18" ht="13.5" thickBot="1" x14ac:dyDescent="0.25">
      <c r="A96" s="521">
        <v>81</v>
      </c>
      <c r="B96" s="521">
        <v>97</v>
      </c>
      <c r="C96" s="521">
        <f>'Данные по ТП'!D161*0.9</f>
        <v>567</v>
      </c>
      <c r="D96" s="521">
        <v>371</v>
      </c>
      <c r="E96" s="521">
        <v>880</v>
      </c>
      <c r="F96" s="521">
        <f t="shared" si="15"/>
        <v>-313</v>
      </c>
      <c r="G96" s="522">
        <f>'ТП-90-100'!M256</f>
        <v>71.590860000000006</v>
      </c>
      <c r="H96" s="522">
        <f t="shared" si="12"/>
        <v>495.40913999999998</v>
      </c>
      <c r="I96" s="759"/>
      <c r="J96" s="521">
        <v>97</v>
      </c>
      <c r="K96" s="521">
        <f>'Данные по ТП'!D162*0.9</f>
        <v>567</v>
      </c>
      <c r="L96" s="521">
        <v>509</v>
      </c>
      <c r="M96" s="521">
        <v>880</v>
      </c>
      <c r="N96" s="521">
        <f t="shared" si="16"/>
        <v>-313</v>
      </c>
      <c r="O96" s="522">
        <f>'ТП-90-100'!M271</f>
        <v>134.96075999999999</v>
      </c>
      <c r="P96" s="522">
        <f t="shared" si="13"/>
        <v>432.03924000000001</v>
      </c>
      <c r="Q96" s="521">
        <f t="shared" si="14"/>
        <v>-626</v>
      </c>
      <c r="R96" s="668">
        <f t="shared" si="17"/>
        <v>927.44838000000004</v>
      </c>
    </row>
    <row r="97" spans="1:18" ht="13.5" thickBot="1" x14ac:dyDescent="0.25">
      <c r="A97" s="521">
        <v>82</v>
      </c>
      <c r="B97" s="521">
        <v>98</v>
      </c>
      <c r="C97" s="521">
        <f>'Данные по ТП'!D163*0.9</f>
        <v>360</v>
      </c>
      <c r="D97" s="521">
        <v>531</v>
      </c>
      <c r="E97" s="521">
        <v>1038</v>
      </c>
      <c r="F97" s="521">
        <f t="shared" si="15"/>
        <v>-678</v>
      </c>
      <c r="G97" s="522">
        <f>'ТП-90-100'!M289</f>
        <v>205.86653999999999</v>
      </c>
      <c r="H97" s="522">
        <f t="shared" si="12"/>
        <v>154.13346000000001</v>
      </c>
      <c r="I97" s="759"/>
      <c r="J97" s="521">
        <v>98</v>
      </c>
      <c r="K97" s="521">
        <f>'Данные по ТП'!D164*0.9</f>
        <v>360</v>
      </c>
      <c r="L97" s="521">
        <v>508</v>
      </c>
      <c r="M97" s="521">
        <v>1188</v>
      </c>
      <c r="N97" s="521">
        <f t="shared" si="16"/>
        <v>-828</v>
      </c>
      <c r="O97" s="522">
        <f>'ТП-90-100'!M308</f>
        <v>124.34202000000001</v>
      </c>
      <c r="P97" s="522">
        <f t="shared" si="13"/>
        <v>235.65798000000001</v>
      </c>
      <c r="Q97" s="521">
        <f t="shared" si="14"/>
        <v>-1506</v>
      </c>
      <c r="R97" s="668">
        <f t="shared" si="17"/>
        <v>389.79144000000002</v>
      </c>
    </row>
    <row r="98" spans="1:18" ht="13.5" thickBot="1" x14ac:dyDescent="0.25">
      <c r="A98" s="521">
        <v>83</v>
      </c>
      <c r="B98" s="521">
        <v>99</v>
      </c>
      <c r="C98" s="521">
        <f>'Данные по ТП'!D165*0.9</f>
        <v>360</v>
      </c>
      <c r="D98" s="521">
        <v>105</v>
      </c>
      <c r="E98" s="521">
        <v>714</v>
      </c>
      <c r="F98" s="521">
        <f t="shared" si="15"/>
        <v>-354</v>
      </c>
      <c r="G98" s="522">
        <f>'ТП-90-100'!M328</f>
        <v>170.24238000000003</v>
      </c>
      <c r="H98" s="522">
        <f t="shared" si="12"/>
        <v>189.75761999999997</v>
      </c>
      <c r="I98" s="759"/>
      <c r="J98" s="521">
        <v>99</v>
      </c>
      <c r="K98" s="521">
        <f>'Данные по ТП'!D166*0.9</f>
        <v>567</v>
      </c>
      <c r="L98" s="521">
        <v>394</v>
      </c>
      <c r="M98" s="521">
        <v>499</v>
      </c>
      <c r="N98" s="521">
        <f t="shared" si="16"/>
        <v>68</v>
      </c>
      <c r="O98" s="522">
        <f>'ТП-90-100'!M339</f>
        <v>101.0493</v>
      </c>
      <c r="P98" s="522">
        <f t="shared" si="13"/>
        <v>465.95069999999998</v>
      </c>
      <c r="Q98" s="521">
        <f t="shared" si="14"/>
        <v>-286</v>
      </c>
      <c r="R98" s="668">
        <f t="shared" si="17"/>
        <v>655.70831999999996</v>
      </c>
    </row>
    <row r="99" spans="1:18" ht="13.5" thickBot="1" x14ac:dyDescent="0.25">
      <c r="A99" s="521">
        <v>84</v>
      </c>
      <c r="B99" s="521">
        <v>100</v>
      </c>
      <c r="C99" s="521">
        <f>'Данные по ТП'!D167*0.9</f>
        <v>567</v>
      </c>
      <c r="D99" s="521">
        <v>655</v>
      </c>
      <c r="E99" s="521">
        <v>1120</v>
      </c>
      <c r="F99" s="521">
        <f t="shared" si="15"/>
        <v>-553</v>
      </c>
      <c r="G99" s="522">
        <f>'ТП-90-100'!M354</f>
        <v>98.99405999999999</v>
      </c>
      <c r="H99" s="522">
        <f t="shared" si="12"/>
        <v>468.00594000000001</v>
      </c>
      <c r="I99" s="759"/>
      <c r="J99" s="521">
        <v>100</v>
      </c>
      <c r="K99" s="521">
        <f>'Данные по ТП'!D168*0.9</f>
        <v>567</v>
      </c>
      <c r="L99" s="521">
        <v>296</v>
      </c>
      <c r="M99" s="521">
        <v>1120</v>
      </c>
      <c r="N99" s="521">
        <f t="shared" si="16"/>
        <v>-553</v>
      </c>
      <c r="O99" s="522">
        <f>'ТП-90-100'!M368</f>
        <v>265.46850000000001</v>
      </c>
      <c r="P99" s="522">
        <f t="shared" si="13"/>
        <v>301.53149999999999</v>
      </c>
      <c r="Q99" s="521">
        <f t="shared" si="14"/>
        <v>-1106</v>
      </c>
      <c r="R99" s="668">
        <f t="shared" si="17"/>
        <v>769.53744000000006</v>
      </c>
    </row>
    <row r="100" spans="1:18" ht="13.5" thickBot="1" x14ac:dyDescent="0.25">
      <c r="A100" s="521">
        <v>85</v>
      </c>
      <c r="B100" s="521">
        <v>102</v>
      </c>
      <c r="C100" s="521">
        <f>'Данные по ТП'!D171*0.9</f>
        <v>0</v>
      </c>
      <c r="D100" s="523">
        <v>0</v>
      </c>
      <c r="E100" s="521">
        <v>8</v>
      </c>
      <c r="F100" s="521">
        <f t="shared" si="15"/>
        <v>-8</v>
      </c>
      <c r="G100" s="522">
        <f>'ТП-101-110'!M19</f>
        <v>0</v>
      </c>
      <c r="H100" s="522">
        <f t="shared" si="12"/>
        <v>0</v>
      </c>
      <c r="I100" s="759"/>
      <c r="J100" s="521">
        <v>102</v>
      </c>
      <c r="K100" s="523" t="s">
        <v>1099</v>
      </c>
      <c r="L100" s="521"/>
      <c r="M100" s="521"/>
      <c r="N100" s="521"/>
      <c r="O100" s="521"/>
      <c r="P100" s="522"/>
      <c r="Q100" s="654">
        <f t="shared" si="14"/>
        <v>-8</v>
      </c>
      <c r="R100" s="668">
        <f t="shared" si="17"/>
        <v>0</v>
      </c>
    </row>
    <row r="101" spans="1:18" ht="13.5" thickBot="1" x14ac:dyDescent="0.25">
      <c r="A101" s="521">
        <v>86</v>
      </c>
      <c r="B101" s="521">
        <v>103</v>
      </c>
      <c r="C101" s="521">
        <f>'Данные по ТП'!D172*0.9</f>
        <v>360</v>
      </c>
      <c r="D101" s="521">
        <v>300</v>
      </c>
      <c r="E101" s="521">
        <v>300</v>
      </c>
      <c r="F101" s="521">
        <f t="shared" si="15"/>
        <v>60</v>
      </c>
      <c r="G101" s="522">
        <f>'ТП-101-110'!M35</f>
        <v>160.65126000000001</v>
      </c>
      <c r="H101" s="522">
        <f t="shared" si="12"/>
        <v>199.34873999999999</v>
      </c>
      <c r="I101" s="759"/>
      <c r="J101" s="521">
        <v>103</v>
      </c>
      <c r="K101" s="521">
        <f>'Данные по ТП'!D173*0.9</f>
        <v>360</v>
      </c>
      <c r="L101" s="523">
        <v>0</v>
      </c>
      <c r="M101" s="521">
        <v>300</v>
      </c>
      <c r="N101" s="521">
        <f t="shared" si="16"/>
        <v>60</v>
      </c>
      <c r="O101" s="522">
        <f>'ТП-101-110'!M50</f>
        <v>66.795299999999997</v>
      </c>
      <c r="P101" s="522">
        <f t="shared" si="13"/>
        <v>293.2047</v>
      </c>
      <c r="Q101" s="654">
        <f t="shared" si="14"/>
        <v>120</v>
      </c>
      <c r="R101" s="668">
        <f t="shared" si="17"/>
        <v>492.55344000000002</v>
      </c>
    </row>
    <row r="102" spans="1:18" ht="13.5" thickBot="1" x14ac:dyDescent="0.25">
      <c r="A102" s="521">
        <v>87</v>
      </c>
      <c r="B102" s="521">
        <v>104</v>
      </c>
      <c r="C102" s="521">
        <f>'Данные по ТП'!D174*0.9</f>
        <v>567</v>
      </c>
      <c r="D102" s="521">
        <v>705</v>
      </c>
      <c r="E102" s="521">
        <v>705</v>
      </c>
      <c r="F102" s="521">
        <f t="shared" si="15"/>
        <v>-138</v>
      </c>
      <c r="G102" s="522">
        <f>'ТП-101-110'!M66</f>
        <v>69.193079999999995</v>
      </c>
      <c r="H102" s="522">
        <f t="shared" si="12"/>
        <v>497.80691999999999</v>
      </c>
      <c r="I102" s="759"/>
      <c r="J102" s="521">
        <v>104</v>
      </c>
      <c r="K102" s="521">
        <f>'Данные по ТП'!D175*0.9</f>
        <v>567</v>
      </c>
      <c r="L102" s="523">
        <v>0</v>
      </c>
      <c r="M102" s="521">
        <v>705</v>
      </c>
      <c r="N102" s="521">
        <f t="shared" si="16"/>
        <v>-138</v>
      </c>
      <c r="O102" s="522">
        <f>'ТП-101-110'!M80</f>
        <v>113.38074</v>
      </c>
      <c r="P102" s="522">
        <f t="shared" si="13"/>
        <v>453.61926</v>
      </c>
      <c r="Q102" s="521">
        <f t="shared" si="14"/>
        <v>-276</v>
      </c>
      <c r="R102" s="668">
        <f t="shared" si="17"/>
        <v>951.42617999999993</v>
      </c>
    </row>
    <row r="103" spans="1:18" ht="13.5" thickBot="1" x14ac:dyDescent="0.25">
      <c r="A103" s="521">
        <v>88</v>
      </c>
      <c r="B103" s="521">
        <v>107</v>
      </c>
      <c r="C103" s="521">
        <f>'Данные по ТП'!D176*0.9</f>
        <v>567</v>
      </c>
      <c r="D103" s="523">
        <v>0</v>
      </c>
      <c r="E103" s="521">
        <v>257</v>
      </c>
      <c r="F103" s="521">
        <f t="shared" si="15"/>
        <v>310</v>
      </c>
      <c r="G103" s="522">
        <f>'ТП-101-110'!M96</f>
        <v>105.84486000000001</v>
      </c>
      <c r="H103" s="522">
        <f t="shared" si="12"/>
        <v>461.15513999999996</v>
      </c>
      <c r="I103" s="759"/>
      <c r="J103" s="521">
        <v>107</v>
      </c>
      <c r="K103" s="521">
        <f>'Данные по ТП'!D177*0.9</f>
        <v>567</v>
      </c>
      <c r="L103" s="521">
        <v>257</v>
      </c>
      <c r="M103" s="521">
        <v>257</v>
      </c>
      <c r="N103" s="521">
        <f t="shared" si="16"/>
        <v>310</v>
      </c>
      <c r="O103" s="522">
        <f>'ТП-101-110'!M111</f>
        <v>0</v>
      </c>
      <c r="P103" s="522">
        <f t="shared" si="13"/>
        <v>567</v>
      </c>
      <c r="Q103" s="654">
        <f t="shared" si="14"/>
        <v>620</v>
      </c>
      <c r="R103" s="668">
        <f t="shared" si="17"/>
        <v>1028.1551399999998</v>
      </c>
    </row>
    <row r="104" spans="1:18" ht="13.5" thickBot="1" x14ac:dyDescent="0.25">
      <c r="A104" s="521">
        <v>89</v>
      </c>
      <c r="B104" s="521">
        <v>108</v>
      </c>
      <c r="C104" s="521">
        <f>'Данные по ТП'!D178*0.9</f>
        <v>567</v>
      </c>
      <c r="D104" s="521">
        <v>309</v>
      </c>
      <c r="E104" s="521">
        <v>518</v>
      </c>
      <c r="F104" s="521">
        <f t="shared" si="15"/>
        <v>49</v>
      </c>
      <c r="G104" s="522">
        <f>'ТП-101-110'!M132</f>
        <v>84.607380000000006</v>
      </c>
      <c r="H104" s="522">
        <f t="shared" si="12"/>
        <v>482.39261999999997</v>
      </c>
      <c r="I104" s="759"/>
      <c r="J104" s="521">
        <v>108</v>
      </c>
      <c r="K104" s="521">
        <f>'Данные по ТП'!D179*0.9</f>
        <v>567</v>
      </c>
      <c r="L104" s="521">
        <v>108</v>
      </c>
      <c r="M104" s="521">
        <v>518</v>
      </c>
      <c r="N104" s="521">
        <f t="shared" si="16"/>
        <v>49</v>
      </c>
      <c r="O104" s="522">
        <f>'ТП-101-110'!M157</f>
        <v>111.66803999999999</v>
      </c>
      <c r="P104" s="522">
        <f t="shared" si="13"/>
        <v>455.33195999999998</v>
      </c>
      <c r="Q104" s="654">
        <f t="shared" si="14"/>
        <v>98</v>
      </c>
      <c r="R104" s="668">
        <f t="shared" si="17"/>
        <v>937.72457999999995</v>
      </c>
    </row>
    <row r="105" spans="1:18" ht="13.5" thickBot="1" x14ac:dyDescent="0.25">
      <c r="A105" s="521">
        <v>90</v>
      </c>
      <c r="B105" s="521">
        <v>109</v>
      </c>
      <c r="C105" s="521">
        <f>'Данные по ТП'!D180*0.9</f>
        <v>567</v>
      </c>
      <c r="D105" s="521">
        <v>248</v>
      </c>
      <c r="E105" s="521">
        <v>705</v>
      </c>
      <c r="F105" s="521">
        <f t="shared" si="15"/>
        <v>-138</v>
      </c>
      <c r="G105" s="522">
        <f>'ТП-101-110'!M177</f>
        <v>116.80614</v>
      </c>
      <c r="H105" s="522">
        <f t="shared" si="12"/>
        <v>450.19385999999997</v>
      </c>
      <c r="I105" s="759"/>
      <c r="J105" s="521">
        <v>109</v>
      </c>
      <c r="K105" s="521">
        <f>'Данные по ТП'!D181*0.9</f>
        <v>360</v>
      </c>
      <c r="L105" s="521">
        <v>295</v>
      </c>
      <c r="M105" s="521">
        <v>709</v>
      </c>
      <c r="N105" s="521">
        <f t="shared" si="16"/>
        <v>-349</v>
      </c>
      <c r="O105" s="522">
        <f>'ТП-101-110'!M196</f>
        <v>140.09886</v>
      </c>
      <c r="P105" s="522">
        <f t="shared" si="13"/>
        <v>219.90114</v>
      </c>
      <c r="Q105" s="521">
        <f t="shared" si="14"/>
        <v>-487</v>
      </c>
      <c r="R105" s="668">
        <f t="shared" si="17"/>
        <v>670.09500000000003</v>
      </c>
    </row>
    <row r="106" spans="1:18" ht="13.5" thickBot="1" x14ac:dyDescent="0.25">
      <c r="A106" s="521">
        <v>91</v>
      </c>
      <c r="B106" s="521">
        <v>110</v>
      </c>
      <c r="C106" s="521">
        <f>'Данные по ТП'!D182*0.9</f>
        <v>567</v>
      </c>
      <c r="D106" s="521">
        <v>241</v>
      </c>
      <c r="E106" s="521">
        <v>413</v>
      </c>
      <c r="F106" s="521">
        <f t="shared" si="15"/>
        <v>154</v>
      </c>
      <c r="G106" s="522">
        <f>'ТП-101-110'!M217</f>
        <v>82.894680000000008</v>
      </c>
      <c r="H106" s="522">
        <f t="shared" si="12"/>
        <v>484.10532000000001</v>
      </c>
      <c r="I106" s="759"/>
      <c r="J106" s="521">
        <v>110</v>
      </c>
      <c r="K106" s="521">
        <f>'Данные по ТП'!D183*0.9</f>
        <v>360</v>
      </c>
      <c r="L106" s="523">
        <v>0</v>
      </c>
      <c r="M106" s="521">
        <v>439</v>
      </c>
      <c r="N106" s="521">
        <f t="shared" si="16"/>
        <v>-79</v>
      </c>
      <c r="O106" s="522">
        <f>'ТП-101-110'!M236</f>
        <v>103.44708</v>
      </c>
      <c r="P106" s="522">
        <f t="shared" si="13"/>
        <v>256.55291999999997</v>
      </c>
      <c r="Q106" s="521">
        <f t="shared" si="14"/>
        <v>75</v>
      </c>
      <c r="R106" s="668">
        <f t="shared" si="17"/>
        <v>740.65823999999998</v>
      </c>
    </row>
    <row r="107" spans="1:18" ht="13.5" thickBot="1" x14ac:dyDescent="0.25">
      <c r="A107" s="521">
        <v>92</v>
      </c>
      <c r="B107" s="669" t="s">
        <v>1100</v>
      </c>
      <c r="C107" s="521">
        <f>'Данные по ТП'!D184*0.9</f>
        <v>567</v>
      </c>
      <c r="D107" s="521">
        <v>0</v>
      </c>
      <c r="E107" s="521">
        <v>128</v>
      </c>
      <c r="F107" s="521">
        <f t="shared" si="15"/>
        <v>439</v>
      </c>
      <c r="G107" s="522">
        <f>'ЦРП-1'!M19</f>
        <v>8.5634999999999994</v>
      </c>
      <c r="H107" s="522">
        <f t="shared" si="12"/>
        <v>558.43650000000002</v>
      </c>
      <c r="I107" s="759"/>
      <c r="J107" s="670" t="s">
        <v>1100</v>
      </c>
      <c r="K107" s="521">
        <f>'Данные по ТП'!D185*0.9</f>
        <v>567</v>
      </c>
      <c r="L107" s="521">
        <v>0</v>
      </c>
      <c r="M107" s="521">
        <v>300</v>
      </c>
      <c r="N107" s="521">
        <f>K107-M107</f>
        <v>267</v>
      </c>
      <c r="O107" s="522">
        <f>'ЦРП-1'!M29</f>
        <v>181.88874000000001</v>
      </c>
      <c r="P107" s="522">
        <f t="shared" si="13"/>
        <v>385.11126000000002</v>
      </c>
      <c r="Q107" s="654">
        <f t="shared" si="14"/>
        <v>706</v>
      </c>
      <c r="R107" s="668">
        <f t="shared" si="17"/>
        <v>943.54776000000004</v>
      </c>
    </row>
    <row r="108" spans="1:18" ht="15.75" customHeight="1" x14ac:dyDescent="0.2">
      <c r="A108" s="671">
        <v>93</v>
      </c>
      <c r="B108" s="671">
        <v>57</v>
      </c>
    </row>
    <row r="109" spans="1:18" x14ac:dyDescent="0.2">
      <c r="A109" s="671">
        <v>94</v>
      </c>
      <c r="B109" s="671">
        <v>62</v>
      </c>
    </row>
    <row r="112" spans="1:18" x14ac:dyDescent="0.2">
      <c r="C112" s="81">
        <f>SUM(C81:C107,C42:C77,C5:C38)</f>
        <v>40572</v>
      </c>
      <c r="K112" s="81">
        <f>SUM(K101:K107,K81:K99,K42:K77,K5:K38)</f>
        <v>38052</v>
      </c>
    </row>
    <row r="113" spans="3:14" x14ac:dyDescent="0.2">
      <c r="F113" s="656">
        <f>(C112+K112)/0.8</f>
        <v>98280</v>
      </c>
    </row>
    <row r="115" spans="3:14" ht="25.5" x14ac:dyDescent="0.2">
      <c r="C115" s="629" t="str">
        <f>HYPERLINK("#Оглавление!h1","&lt;&lt;&lt;&lt;&lt;")</f>
        <v>&lt;&lt;&lt;&lt;&lt;</v>
      </c>
    </row>
    <row r="120" spans="3:14" x14ac:dyDescent="0.2">
      <c r="G120" s="760"/>
      <c r="H120" s="760"/>
      <c r="I120" s="673"/>
      <c r="M120" s="760"/>
      <c r="N120" s="760"/>
    </row>
  </sheetData>
  <sheetProtection autoFilter="0"/>
  <mergeCells count="16">
    <mergeCell ref="I3:I38"/>
    <mergeCell ref="I40:I77"/>
    <mergeCell ref="G120:H120"/>
    <mergeCell ref="M120:N120"/>
    <mergeCell ref="E1:M2"/>
    <mergeCell ref="C3:H3"/>
    <mergeCell ref="K3:P3"/>
    <mergeCell ref="C40:H40"/>
    <mergeCell ref="K40:P40"/>
    <mergeCell ref="C79:H79"/>
    <mergeCell ref="K79:P79"/>
    <mergeCell ref="A39:H39"/>
    <mergeCell ref="J39:R39"/>
    <mergeCell ref="A78:H78"/>
    <mergeCell ref="J78:R78"/>
    <mergeCell ref="I79:I107"/>
  </mergeCells>
  <conditionalFormatting sqref="Q5">
    <cfRule type="cellIs" dxfId="6" priority="7" operator="greaterThan">
      <formula>0</formula>
    </cfRule>
  </conditionalFormatting>
  <conditionalFormatting sqref="Q5:Q38">
    <cfRule type="cellIs" dxfId="5" priority="3" operator="greaterThanOrEqual">
      <formula>0</formula>
    </cfRule>
    <cfRule type="cellIs" dxfId="4" priority="6" operator="greaterThan">
      <formula>0</formula>
    </cfRule>
  </conditionalFormatting>
  <conditionalFormatting sqref="Q42:Q77">
    <cfRule type="cellIs" dxfId="3" priority="2" operator="greaterThanOrEqual">
      <formula>0</formula>
    </cfRule>
    <cfRule type="cellIs" dxfId="2" priority="5" operator="greaterThan">
      <formula>0</formula>
    </cfRule>
  </conditionalFormatting>
  <conditionalFormatting sqref="Q81:Q107">
    <cfRule type="cellIs" dxfId="1" priority="1" operator="greaterThanOrEqual">
      <formula>0</formula>
    </cfRule>
    <cfRule type="cellIs" dxfId="0" priority="4" operator="greaterThan">
      <formula>0</formula>
    </cfRule>
  </conditionalFormatting>
  <pageMargins left="0.54" right="0.32" top="0.3" bottom="0.32" header="0.3" footer="0.3"/>
  <pageSetup paperSize="9" scale="53" orientation="portrait" horizontalDpi="0" verticalDpi="0" r:id="rId1"/>
  <rowBreaks count="1" manualBreakCount="1">
    <brk id="107" max="16" man="1"/>
  </rowBreaks>
  <colBreaks count="1" manualBreakCount="1">
    <brk id="18" max="1048575" man="1"/>
  </colBreaks>
  <ignoredErrors>
    <ignoredError sqref="C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zoomScaleNormal="100" workbookViewId="0"/>
  </sheetViews>
  <sheetFormatPr defaultColWidth="8.28515625" defaultRowHeight="15" x14ac:dyDescent="0.2"/>
  <cols>
    <col min="1" max="1" width="24.7109375" style="109" customWidth="1"/>
    <col min="2" max="2" width="13.140625" style="109" customWidth="1"/>
    <col min="3" max="3" width="28.5703125" style="109" customWidth="1"/>
    <col min="4" max="4" width="16.85546875" style="109" customWidth="1"/>
    <col min="5" max="5" width="14.28515625" style="109" customWidth="1"/>
    <col min="6" max="6" width="15.140625" style="110" customWidth="1"/>
    <col min="7" max="7" width="20.85546875" style="109" customWidth="1"/>
    <col min="8" max="8" width="39" style="121" customWidth="1"/>
    <col min="9" max="9" width="5.5703125" style="344" customWidth="1"/>
    <col min="10" max="10" width="8.7109375" style="344" customWidth="1"/>
    <col min="11" max="99" width="8.28515625" style="344"/>
    <col min="100" max="16384" width="8.28515625" style="109"/>
  </cols>
  <sheetData>
    <row r="1" spans="1:99" s="123" customFormat="1" ht="30" customHeight="1" thickBot="1" x14ac:dyDescent="0.25">
      <c r="A1" s="530" t="s">
        <v>1318</v>
      </c>
      <c r="B1" s="530" t="s">
        <v>1322</v>
      </c>
      <c r="C1" s="530" t="s">
        <v>1319</v>
      </c>
      <c r="D1" s="530" t="s">
        <v>1315</v>
      </c>
      <c r="E1" s="530" t="s">
        <v>1320</v>
      </c>
      <c r="F1" s="530" t="s">
        <v>1321</v>
      </c>
      <c r="G1" s="530" t="s">
        <v>1323</v>
      </c>
      <c r="H1" s="531" t="s">
        <v>1367</v>
      </c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</row>
    <row r="2" spans="1:99" s="108" customFormat="1" ht="15.75" customHeight="1" x14ac:dyDescent="0.2">
      <c r="A2" s="532" t="s">
        <v>53</v>
      </c>
      <c r="B2" s="533" t="s">
        <v>1325</v>
      </c>
      <c r="C2" s="534" t="str">
        <f>VLOOKUP(F2,'Бух. учет'!A$2:D$241,4,0)</f>
        <v>ТМ-400/10</v>
      </c>
      <c r="D2" s="534">
        <f>VLOOKUP(F2,'Бух. учет'!A$2:E$241,5,0)</f>
        <v>400</v>
      </c>
      <c r="E2" s="534">
        <f>VLOOKUP(F2,'Бух. учет'!A$2:F$241,6,0)</f>
        <v>1979</v>
      </c>
      <c r="F2" s="606">
        <v>9187</v>
      </c>
      <c r="G2" s="535">
        <f>VLOOKUP(F2,'Бух. учет'!A$2:G$241,7,0)</f>
        <v>511</v>
      </c>
      <c r="H2" s="536" t="str">
        <f>VLOOKUP(F2,'Бух. учет'!A$2:H$241,8,0)</f>
        <v>TPAHCФOPMATOP  TM-400-10/04</v>
      </c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</row>
    <row r="3" spans="1:99" s="108" customFormat="1" ht="15.75" customHeight="1" x14ac:dyDescent="0.2">
      <c r="A3" s="537"/>
      <c r="B3" s="538" t="s">
        <v>1327</v>
      </c>
      <c r="C3" s="534" t="str">
        <f>VLOOKUP(F3,'Бух. учет'!A$2:D$241,4,0)</f>
        <v>ТМ-250/10</v>
      </c>
      <c r="D3" s="534">
        <f>VLOOKUP(F3,'Бух. учет'!A$2:E$241,5,0)</f>
        <v>250</v>
      </c>
      <c r="E3" s="534">
        <f>VLOOKUP(F3,'Бух. учет'!A$2:F$241,6,0)</f>
        <v>1982</v>
      </c>
      <c r="F3" s="607">
        <v>12902</v>
      </c>
      <c r="G3" s="535">
        <f>VLOOKUP(F3,'Бух. учет'!A$2:G$241,7,0)</f>
        <v>956</v>
      </c>
      <c r="H3" s="536" t="str">
        <f>VLOOKUP(F3,'Бух. учет'!A$2:H$241,8,0)</f>
        <v>TPAHCФOPMATOP  TM-250-10/04</v>
      </c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</row>
    <row r="4" spans="1:99" s="108" customFormat="1" ht="15.75" customHeight="1" x14ac:dyDescent="0.2">
      <c r="A4" s="539" t="s">
        <v>54</v>
      </c>
      <c r="B4" s="540" t="s">
        <v>1325</v>
      </c>
      <c r="C4" s="534" t="str">
        <f>VLOOKUP(F4,'Бух. учет'!A$2:D$241,4,0)</f>
        <v>ТМ-630/10</v>
      </c>
      <c r="D4" s="534">
        <f>VLOOKUP(F4,'Бух. учет'!A$2:E$241,5,0)</f>
        <v>630</v>
      </c>
      <c r="E4" s="534">
        <f>VLOOKUP(F4,'Бух. учет'!A$2:F$241,6,0)</f>
        <v>1981</v>
      </c>
      <c r="F4" s="608">
        <v>52249</v>
      </c>
      <c r="G4" s="535">
        <f>VLOOKUP(F4,'Бух. учет'!A$2:G$241,7,0)</f>
        <v>1025</v>
      </c>
      <c r="H4" s="536" t="str">
        <f>VLOOKUP(F4,'Бух. учет'!A$2:H$241,8,0)</f>
        <v>TPAHCФOPMATOP  TM-630-10/04</v>
      </c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  <c r="CN4" s="341"/>
      <c r="CO4" s="341"/>
      <c r="CP4" s="341"/>
      <c r="CQ4" s="341"/>
      <c r="CR4" s="341"/>
      <c r="CS4" s="341"/>
      <c r="CT4" s="341"/>
      <c r="CU4" s="341"/>
    </row>
    <row r="5" spans="1:99" s="108" customFormat="1" ht="15.75" customHeight="1" x14ac:dyDescent="0.2">
      <c r="A5" s="537"/>
      <c r="B5" s="541" t="s">
        <v>1327</v>
      </c>
      <c r="C5" s="534" t="str">
        <f>VLOOKUP(F5,'Бух. учет'!A$2:D$241,4,0)</f>
        <v>ТМ-400/10</v>
      </c>
      <c r="D5" s="534">
        <f>VLOOKUP(F5,'Бух. учет'!A$2:E$241,5,0)</f>
        <v>400</v>
      </c>
      <c r="E5" s="534">
        <f>VLOOKUP(F5,'Бух. учет'!A$2:F$241,6,0)</f>
        <v>1980</v>
      </c>
      <c r="F5" s="607">
        <v>70095</v>
      </c>
      <c r="G5" s="535">
        <f>VLOOKUP(F5,'Бух. учет'!A$2:G$241,7,0)</f>
        <v>514</v>
      </c>
      <c r="H5" s="536" t="str">
        <f>VLOOKUP(F5,'Бух. учет'!A$2:H$241,8,0)</f>
        <v>TPAHCФOPMATOP  TM-400-10/04</v>
      </c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</row>
    <row r="6" spans="1:99" s="108" customFormat="1" ht="15.75" customHeight="1" x14ac:dyDescent="0.2">
      <c r="A6" s="539" t="s">
        <v>55</v>
      </c>
      <c r="B6" s="540" t="s">
        <v>1325</v>
      </c>
      <c r="C6" s="534" t="str">
        <f>VLOOKUP(F6,'Бух. учет'!A$2:D$241,4,0)</f>
        <v>ТМ-250/10</v>
      </c>
      <c r="D6" s="534">
        <f>VLOOKUP(F6,'Бух. учет'!A$2:E$241,5,0)</f>
        <v>250</v>
      </c>
      <c r="E6" s="534">
        <f>VLOOKUP(F6,'Бух. учет'!A$2:F$241,6,0)</f>
        <v>1978</v>
      </c>
      <c r="F6" s="609">
        <v>707184</v>
      </c>
      <c r="G6" s="535">
        <f>VLOOKUP(F6,'Бух. учет'!A$2:G$241,7,0)</f>
        <v>537</v>
      </c>
      <c r="H6" s="536" t="str">
        <f>VLOOKUP(F6,'Бух. учет'!A$2:H$241,8,0)</f>
        <v>TPAHCФOPMATOP  TM-250-10/04</v>
      </c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</row>
    <row r="7" spans="1:99" s="108" customFormat="1" ht="15.75" customHeight="1" x14ac:dyDescent="0.2">
      <c r="A7" s="537"/>
      <c r="B7" s="541" t="s">
        <v>1327</v>
      </c>
      <c r="C7" s="534" t="str">
        <f>VLOOKUP(F7,'Бух. учет'!A$2:D$241,4,0)</f>
        <v>ТМ-250/10</v>
      </c>
      <c r="D7" s="534">
        <f>VLOOKUP(F7,'Бух. учет'!A$2:E$241,5,0)</f>
        <v>250</v>
      </c>
      <c r="E7" s="534">
        <f>VLOOKUP(F7,'Бух. учет'!A$2:F$241,6,0)</f>
        <v>1979</v>
      </c>
      <c r="F7" s="607">
        <v>1110</v>
      </c>
      <c r="G7" s="535">
        <f>VLOOKUP(F7,'Бух. учет'!A$2:G$241,7,0)</f>
        <v>538</v>
      </c>
      <c r="H7" s="536" t="str">
        <f>VLOOKUP(F7,'Бух. учет'!A$2:H$241,8,0)</f>
        <v>TPAHCФOPMATOP  TM-250-10/04</v>
      </c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</row>
    <row r="8" spans="1:99" s="108" customFormat="1" ht="15.75" customHeight="1" x14ac:dyDescent="0.2">
      <c r="A8" s="539" t="s">
        <v>56</v>
      </c>
      <c r="B8" s="540" t="s">
        <v>1325</v>
      </c>
      <c r="C8" s="534" t="str">
        <f>VLOOKUP(F8,'Бух. учет'!A$2:D$241,4,0)</f>
        <v>ТМ-250/10</v>
      </c>
      <c r="D8" s="534">
        <f>VLOOKUP(F8,'Бух. учет'!A$2:E$241,5,0)</f>
        <v>250</v>
      </c>
      <c r="E8" s="534">
        <f>VLOOKUP(F8,'Бух. учет'!A$2:F$241,6,0)</f>
        <v>1990</v>
      </c>
      <c r="F8" s="608">
        <v>8069</v>
      </c>
      <c r="G8" s="535">
        <f>VLOOKUP(F8,'Бух. учет'!A$2:G$241,7,0)</f>
        <v>1042</v>
      </c>
      <c r="H8" s="536" t="str">
        <f>VLOOKUP(F8,'Бух. учет'!A$2:H$241,8,0)</f>
        <v>TPAHCФOPMATOP  TM-250-10/04</v>
      </c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</row>
    <row r="9" spans="1:99" s="108" customFormat="1" ht="15.75" customHeight="1" x14ac:dyDescent="0.2">
      <c r="A9" s="537"/>
      <c r="B9" s="541" t="s">
        <v>1327</v>
      </c>
      <c r="C9" s="534" t="str">
        <f>VLOOKUP(F9,'Бух. учет'!A$2:D$241,4,0)</f>
        <v>ТМ-400/10</v>
      </c>
      <c r="D9" s="534">
        <f>VLOOKUP(F9,'Бух. учет'!A$2:E$241,5,0)</f>
        <v>400</v>
      </c>
      <c r="E9" s="534">
        <f>VLOOKUP(F9,'Бух. учет'!A$2:F$241,6,0)</f>
        <v>1986</v>
      </c>
      <c r="F9" s="607">
        <v>9038</v>
      </c>
      <c r="G9" s="535">
        <f>VLOOKUP(F9,'Бух. учет'!A$2:G$241,7,0)</f>
        <v>853</v>
      </c>
      <c r="H9" s="536" t="str">
        <f>VLOOKUP(F9,'Бух. учет'!A$2:H$241,8,0)</f>
        <v>TPAHCФOPMATOP  TM-400-10/04</v>
      </c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</row>
    <row r="10" spans="1:99" s="108" customFormat="1" ht="15.75" customHeight="1" x14ac:dyDescent="0.2">
      <c r="A10" s="539" t="s">
        <v>57</v>
      </c>
      <c r="B10" s="540" t="s">
        <v>1325</v>
      </c>
      <c r="C10" s="534" t="str">
        <f>VLOOKUP(F10,'Бух. учет'!A$2:D$241,4,0)</f>
        <v>ТМ-250/10</v>
      </c>
      <c r="D10" s="534">
        <f>VLOOKUP(F10,'Бух. учет'!A$2:E$241,5,0)</f>
        <v>250</v>
      </c>
      <c r="E10" s="534">
        <f>VLOOKUP(F10,'Бух. учет'!A$2:F$241,6,0)</f>
        <v>0</v>
      </c>
      <c r="F10" s="608">
        <v>8058</v>
      </c>
      <c r="G10" s="535">
        <f>VLOOKUP(F10,'Бух. учет'!A$2:G$241,7,0)</f>
        <v>856</v>
      </c>
      <c r="H10" s="536" t="str">
        <f>VLOOKUP(F10,'Бух. учет'!A$2:H$241,8,0)</f>
        <v>TPAHCФOPMATOP  ТМ-250-10/04</v>
      </c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</row>
    <row r="11" spans="1:99" s="108" customFormat="1" ht="15.75" customHeight="1" x14ac:dyDescent="0.2">
      <c r="A11" s="537"/>
      <c r="B11" s="541" t="s">
        <v>1327</v>
      </c>
      <c r="C11" s="534" t="str">
        <f>VLOOKUP(F11,'Бух. учет'!A$2:D$241,4,0)</f>
        <v>ТМ-400/10</v>
      </c>
      <c r="D11" s="534">
        <f>VLOOKUP(F11,'Бух. учет'!A$2:E$241,5,0)</f>
        <v>400</v>
      </c>
      <c r="E11" s="534">
        <f>VLOOKUP(F11,'Бух. учет'!A$2:F$241,6,0)</f>
        <v>1978</v>
      </c>
      <c r="F11" s="607">
        <v>23157</v>
      </c>
      <c r="G11" s="535">
        <f>VLOOKUP(F11,'Бух. учет'!A$2:G$241,7,0)</f>
        <v>536</v>
      </c>
      <c r="H11" s="536" t="str">
        <f>VLOOKUP(F11,'Бух. учет'!A$2:H$241,8,0)</f>
        <v>TPAHCФOPMATOP  TMЭ-400-10/04</v>
      </c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</row>
    <row r="12" spans="1:99" s="108" customFormat="1" ht="15.75" customHeight="1" x14ac:dyDescent="0.2">
      <c r="A12" s="539" t="s">
        <v>58</v>
      </c>
      <c r="B12" s="540" t="s">
        <v>1325</v>
      </c>
      <c r="C12" s="534" t="str">
        <f>VLOOKUP(F12,'Бух. учет'!A$2:D$241,4,0)</f>
        <v>ТМ-400/10</v>
      </c>
      <c r="D12" s="534">
        <f>VLOOKUP(F12,'Бух. учет'!A$2:E$241,5,0)</f>
        <v>400</v>
      </c>
      <c r="E12" s="534">
        <f>VLOOKUP(F12,'Бух. учет'!A$2:F$241,6,0)</f>
        <v>1984</v>
      </c>
      <c r="F12" s="608">
        <v>4225</v>
      </c>
      <c r="G12" s="535">
        <f>VLOOKUP(F12,'Бух. учет'!A$2:G$241,7,0)</f>
        <v>540</v>
      </c>
      <c r="H12" s="536" t="str">
        <f>VLOOKUP(F12,'Бух. учет'!A$2:H$241,8,0)</f>
        <v>TPAHCФOPMATOP  TMЭ-400-10/04</v>
      </c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</row>
    <row r="13" spans="1:99" s="108" customFormat="1" ht="15.75" customHeight="1" x14ac:dyDescent="0.2">
      <c r="A13" s="537"/>
      <c r="B13" s="541" t="s">
        <v>1327</v>
      </c>
      <c r="C13" s="534" t="str">
        <f>VLOOKUP(F13,'Бух. учет'!A$2:D$241,4,0)</f>
        <v>ТМ-250/10</v>
      </c>
      <c r="D13" s="534">
        <f>VLOOKUP(F13,'Бух. учет'!A$2:E$241,5,0)</f>
        <v>250</v>
      </c>
      <c r="E13" s="534">
        <f>VLOOKUP(F13,'Бух. учет'!A$2:F$241,6,0)</f>
        <v>1979</v>
      </c>
      <c r="F13" s="607">
        <v>760169</v>
      </c>
      <c r="G13" s="535">
        <f>VLOOKUP(F13,'Бух. учет'!A$2:G$241,7,0)</f>
        <v>905</v>
      </c>
      <c r="H13" s="536" t="str">
        <f>VLOOKUP(F13,'Бух. учет'!A$2:H$241,8,0)</f>
        <v>TPAHCФOPMATOP  TM-250-10/04</v>
      </c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</row>
    <row r="14" spans="1:99" s="108" customFormat="1" ht="15.75" customHeight="1" x14ac:dyDescent="0.2">
      <c r="A14" s="539" t="s">
        <v>60</v>
      </c>
      <c r="B14" s="540" t="s">
        <v>1325</v>
      </c>
      <c r="C14" s="534" t="str">
        <f>VLOOKUP(F14,'Бух. учет'!A$2:D$241,4,0)</f>
        <v>ТМ-630/10</v>
      </c>
      <c r="D14" s="534">
        <f>VLOOKUP(F14,'Бух. учет'!A$2:E$241,5,0)</f>
        <v>630</v>
      </c>
      <c r="E14" s="534">
        <f>VLOOKUP(F14,'Бух. учет'!A$2:F$241,6,0)</f>
        <v>1983</v>
      </c>
      <c r="F14" s="608">
        <v>25244</v>
      </c>
      <c r="G14" s="535">
        <f>VLOOKUP(F14,'Бух. учет'!A$2:G$241,7,0)</f>
        <v>1971</v>
      </c>
      <c r="H14" s="536" t="str">
        <f>VLOOKUP(F14,'Бух. учет'!A$2:H$241,8,0)</f>
        <v>TPAHCФOPMATOP  TM-630-10/04</v>
      </c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</row>
    <row r="15" spans="1:99" s="108" customFormat="1" ht="15.75" customHeight="1" x14ac:dyDescent="0.2">
      <c r="A15" s="537"/>
      <c r="B15" s="541" t="s">
        <v>1327</v>
      </c>
      <c r="C15" s="534" t="str">
        <f>VLOOKUP(F15,'Бух. учет'!A$2:D$241,4,0)</f>
        <v>ТМ-400/10</v>
      </c>
      <c r="D15" s="534">
        <f>VLOOKUP(F15,'Бух. учет'!A$2:E$241,5,0)</f>
        <v>400</v>
      </c>
      <c r="E15" s="534">
        <f>VLOOKUP(F15,'Бух. учет'!A$2:F$241,6,0)</f>
        <v>1979</v>
      </c>
      <c r="F15" s="607">
        <v>7980</v>
      </c>
      <c r="G15" s="535">
        <f>VLOOKUP(F15,'Бух. учет'!A$2:G$241,7,0)</f>
        <v>513</v>
      </c>
      <c r="H15" s="536" t="str">
        <f>VLOOKUP(F15,'Бух. учет'!A$2:H$241,8,0)</f>
        <v>TPAHCФOPMATOP  TM-400-10/04</v>
      </c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</row>
    <row r="16" spans="1:99" s="108" customFormat="1" ht="15.75" customHeight="1" x14ac:dyDescent="0.2">
      <c r="A16" s="539" t="s">
        <v>61</v>
      </c>
      <c r="B16" s="540" t="s">
        <v>1325</v>
      </c>
      <c r="C16" s="534" t="str">
        <f>VLOOKUP(F16,'Бух. учет'!A$2:D$241,4,0)</f>
        <v>ТМ-250/10</v>
      </c>
      <c r="D16" s="534">
        <f>VLOOKUP(F16,'Бух. учет'!A$2:E$241,5,0)</f>
        <v>250</v>
      </c>
      <c r="E16" s="534">
        <f>VLOOKUP(F16,'Бух. учет'!A$2:F$241,6,0)</f>
        <v>1980</v>
      </c>
      <c r="F16" s="608">
        <v>774798</v>
      </c>
      <c r="G16" s="535">
        <f>VLOOKUP(F16,'Бух. учет'!A$2:G$241,7,0)</f>
        <v>539</v>
      </c>
      <c r="H16" s="536" t="str">
        <f>VLOOKUP(F16,'Бух. учет'!A$2:H$241,8,0)</f>
        <v>TPAHCФOPMATOP  TM-250-10/04</v>
      </c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</row>
    <row r="17" spans="1:99" s="108" customFormat="1" ht="15.75" customHeight="1" x14ac:dyDescent="0.2">
      <c r="A17" s="537"/>
      <c r="B17" s="541" t="s">
        <v>1327</v>
      </c>
      <c r="C17" s="534" t="str">
        <f>VLOOKUP(F17,'Бух. учет'!A$2:D$241,4,0)</f>
        <v>ТМ-250/10</v>
      </c>
      <c r="D17" s="534">
        <f>VLOOKUP(F17,'Бух. учет'!A$2:E$241,5,0)</f>
        <v>250</v>
      </c>
      <c r="E17" s="534">
        <f>VLOOKUP(F17,'Бух. учет'!A$2:F$241,6,0)</f>
        <v>1979</v>
      </c>
      <c r="F17" s="607">
        <v>1109</v>
      </c>
      <c r="G17" s="535">
        <f>VLOOKUP(F17,'Бух. учет'!A$2:G$241,7,0)</f>
        <v>549</v>
      </c>
      <c r="H17" s="536" t="str">
        <f>VLOOKUP(F17,'Бух. учет'!A$2:H$241,8,0)</f>
        <v>TPAHCФOPMATOP  TM-250-10/04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</row>
    <row r="18" spans="1:99" s="108" customFormat="1" ht="15.75" customHeight="1" x14ac:dyDescent="0.2">
      <c r="A18" s="539" t="s">
        <v>62</v>
      </c>
      <c r="B18" s="540" t="s">
        <v>1325</v>
      </c>
      <c r="C18" s="534" t="str">
        <f>VLOOKUP(F18,'Бух. учет'!A$2:D$241,4,0)</f>
        <v>ТМ-250/10</v>
      </c>
      <c r="D18" s="534">
        <f>VLOOKUP(F18,'Бух. учет'!A$2:E$241,5,0)</f>
        <v>250</v>
      </c>
      <c r="E18" s="534">
        <f>VLOOKUP(F18,'Бух. учет'!A$2:F$241,6,0)</f>
        <v>1977</v>
      </c>
      <c r="F18" s="608">
        <v>666782</v>
      </c>
      <c r="G18" s="535">
        <f>VLOOKUP(F18,'Бух. учет'!A$2:G$241,7,0)</f>
        <v>554</v>
      </c>
      <c r="H18" s="536" t="str">
        <f>VLOOKUP(F18,'Бух. учет'!A$2:H$241,8,0)</f>
        <v>TPAHCФOPMATOP  TM-250-10/04</v>
      </c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</row>
    <row r="19" spans="1:99" s="108" customFormat="1" ht="15.75" customHeight="1" x14ac:dyDescent="0.2">
      <c r="A19" s="537"/>
      <c r="B19" s="541" t="s">
        <v>1327</v>
      </c>
      <c r="C19" s="534" t="str">
        <f>VLOOKUP(F19,'Бух. учет'!A$2:D$241,4,0)</f>
        <v>ТМ-250/10</v>
      </c>
      <c r="D19" s="534">
        <f>VLOOKUP(F19,'Бух. учет'!A$2:E$241,5,0)</f>
        <v>250</v>
      </c>
      <c r="E19" s="534">
        <f>VLOOKUP(F19,'Бух. учет'!A$2:F$241,6,0)</f>
        <v>1978</v>
      </c>
      <c r="F19" s="607">
        <v>13362</v>
      </c>
      <c r="G19" s="535">
        <f>VLOOKUP(F19,'Бух. учет'!A$2:G$241,7,0)</f>
        <v>550</v>
      </c>
      <c r="H19" s="536" t="str">
        <f>VLOOKUP(F19,'Бух. учет'!A$2:H$241,8,0)</f>
        <v>TPAHCФOPMATOP  TM-250-10/04</v>
      </c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</row>
    <row r="20" spans="1:99" s="108" customFormat="1" ht="15.75" customHeight="1" x14ac:dyDescent="0.2">
      <c r="A20" s="539" t="s">
        <v>63</v>
      </c>
      <c r="B20" s="540" t="s">
        <v>1325</v>
      </c>
      <c r="C20" s="534" t="str">
        <f>VLOOKUP(F20,'Бух. учет'!A$2:D$241,4,0)</f>
        <v>ТМ-400/10</v>
      </c>
      <c r="D20" s="534">
        <f>VLOOKUP(F20,'Бух. учет'!A$2:E$241,5,0)</f>
        <v>400</v>
      </c>
      <c r="E20" s="534">
        <f>VLOOKUP(F20,'Бух. учет'!A$2:F$241,6,0)</f>
        <v>1984</v>
      </c>
      <c r="F20" s="608">
        <v>18448</v>
      </c>
      <c r="G20" s="535">
        <f>VLOOKUP(F20,'Бух. учет'!A$2:G$241,7,0)</f>
        <v>557</v>
      </c>
      <c r="H20" s="536" t="str">
        <f>VLOOKUP(F20,'Бух. учет'!A$2:H$241,8,0)</f>
        <v>TPAHCФOPMATOP  TMЭ-400-10/04</v>
      </c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</row>
    <row r="21" spans="1:99" s="108" customFormat="1" ht="15.75" customHeight="1" x14ac:dyDescent="0.2">
      <c r="A21" s="537"/>
      <c r="B21" s="541" t="s">
        <v>1327</v>
      </c>
      <c r="C21" s="534" t="str">
        <f>VLOOKUP(F21,'Бух. учет'!A$2:D$241,4,0)</f>
        <v>ТМ-400/10</v>
      </c>
      <c r="D21" s="534">
        <f>VLOOKUP(F21,'Бух. учет'!A$2:E$241,5,0)</f>
        <v>400</v>
      </c>
      <c r="E21" s="534">
        <f>VLOOKUP(F21,'Бух. учет'!A$2:F$241,6,0)</f>
        <v>1994</v>
      </c>
      <c r="F21" s="607">
        <v>59652</v>
      </c>
      <c r="G21" s="535">
        <f>VLOOKUP(F21,'Бух. учет'!A$2:G$241,7,0)</f>
        <v>556</v>
      </c>
      <c r="H21" s="536" t="str">
        <f>VLOOKUP(F21,'Бух. учет'!A$2:H$241,8,0)</f>
        <v>TPAHCФOPMATOP  TMЭ-400-10/04</v>
      </c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</row>
    <row r="22" spans="1:99" s="108" customFormat="1" ht="15.75" customHeight="1" x14ac:dyDescent="0.2">
      <c r="A22" s="539" t="s">
        <v>120</v>
      </c>
      <c r="B22" s="540" t="s">
        <v>1325</v>
      </c>
      <c r="C22" s="534" t="str">
        <f>VLOOKUP(F22,'Бух. учет'!A$2:D$241,4,0)</f>
        <v>ТМ-400/10</v>
      </c>
      <c r="D22" s="534">
        <f>VLOOKUP(F22,'Бух. учет'!A$2:E$241,5,0)</f>
        <v>400</v>
      </c>
      <c r="E22" s="534">
        <f>VLOOKUP(F22,'Бух. учет'!A$2:F$241,6,0)</f>
        <v>1989</v>
      </c>
      <c r="F22" s="608">
        <v>40714</v>
      </c>
      <c r="G22" s="535">
        <f>VLOOKUP(F22,'Бух. учет'!A$2:G$241,7,0)</f>
        <v>547</v>
      </c>
      <c r="H22" s="536" t="str">
        <f>VLOOKUP(F22,'Бух. учет'!A$2:H$241,8,0)</f>
        <v>TPAHCФOPMATOP  TMЭ-400-10/04</v>
      </c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</row>
    <row r="23" spans="1:99" s="108" customFormat="1" ht="15.75" customHeight="1" x14ac:dyDescent="0.2">
      <c r="A23" s="537"/>
      <c r="B23" s="541" t="s">
        <v>1327</v>
      </c>
      <c r="C23" s="534" t="str">
        <f>VLOOKUP(F23,'Бух. учет'!A$2:D$241,4,0)</f>
        <v>ТМ-250/10</v>
      </c>
      <c r="D23" s="534">
        <f>VLOOKUP(F23,'Бух. учет'!A$2:E$241,5,0)</f>
        <v>250</v>
      </c>
      <c r="E23" s="534" t="str">
        <f>VLOOKUP(F23,'Бух. учет'!A$2:F$241,6,0)</f>
        <v>НЕТ</v>
      </c>
      <c r="F23" s="607" t="s">
        <v>1348</v>
      </c>
      <c r="G23" s="535">
        <f>VLOOKUP(F23,'Бух. учет'!A$2:G$241,7,0)</f>
        <v>902</v>
      </c>
      <c r="H23" s="536" t="str">
        <f>VLOOKUP(F23,'Бух. учет'!A$2:H$241,8,0)</f>
        <v>TPAHCФOPMATOP  TM-250-10/04</v>
      </c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</row>
    <row r="24" spans="1:99" s="108" customFormat="1" ht="15.75" customHeight="1" x14ac:dyDescent="0.2">
      <c r="A24" s="539" t="s">
        <v>121</v>
      </c>
      <c r="B24" s="540" t="s">
        <v>1325</v>
      </c>
      <c r="C24" s="534" t="str">
        <f>VLOOKUP(F24,'Бух. учет'!A$2:D$241,4,0)</f>
        <v>ТМ-400/10</v>
      </c>
      <c r="D24" s="534">
        <f>VLOOKUP(F24,'Бух. учет'!A$2:E$241,5,0)</f>
        <v>400</v>
      </c>
      <c r="E24" s="534">
        <f>VLOOKUP(F24,'Бух. учет'!A$2:F$241,6,0)</f>
        <v>1981</v>
      </c>
      <c r="F24" s="608">
        <v>12011</v>
      </c>
      <c r="G24" s="535">
        <f>VLOOKUP(F24,'Бух. учет'!A$2:G$241,7,0)</f>
        <v>2146</v>
      </c>
      <c r="H24" s="536" t="str">
        <f>VLOOKUP(F24,'Бух. учет'!A$2:H$241,8,0)</f>
        <v>TPAHCФОРМАТОР  ТМ-400-10/04</v>
      </c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</row>
    <row r="25" spans="1:99" s="108" customFormat="1" ht="15.75" customHeight="1" x14ac:dyDescent="0.2">
      <c r="A25" s="537"/>
      <c r="B25" s="541" t="s">
        <v>1327</v>
      </c>
      <c r="C25" s="534" t="str">
        <f>VLOOKUP(F25,'Бух. учет'!A$2:D$241,4,0)</f>
        <v>ТМ-630/10</v>
      </c>
      <c r="D25" s="534">
        <f>VLOOKUP(F25,'Бух. учет'!A$2:E$241,5,0)</f>
        <v>630</v>
      </c>
      <c r="E25" s="534">
        <f>VLOOKUP(F25,'Бух. учет'!A$2:F$241,6,0)</f>
        <v>1990</v>
      </c>
      <c r="F25" s="607">
        <v>58350</v>
      </c>
      <c r="G25" s="535">
        <f>VLOOKUP(F25,'Бух. учет'!A$2:G$241,7,0)</f>
        <v>545</v>
      </c>
      <c r="H25" s="536" t="str">
        <f>VLOOKUP(F25,'Бух. учет'!A$2:H$241,8,0)</f>
        <v>TPAHCФOPMATOP  TM-630-10/04</v>
      </c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</row>
    <row r="26" spans="1:99" s="108" customFormat="1" ht="15.75" customHeight="1" x14ac:dyDescent="0.2">
      <c r="A26" s="539" t="s">
        <v>122</v>
      </c>
      <c r="B26" s="540" t="s">
        <v>1325</v>
      </c>
      <c r="C26" s="534" t="str">
        <f>VLOOKUP(F26,'Бух. учет'!A$2:D$241,4,0)</f>
        <v>ТМ-630/10</v>
      </c>
      <c r="D26" s="534">
        <f>VLOOKUP(F26,'Бух. учет'!A$2:E$241,5,0)</f>
        <v>630</v>
      </c>
      <c r="E26" s="534">
        <f>VLOOKUP(F26,'Бух. учет'!A$2:F$241,6,0)</f>
        <v>1985</v>
      </c>
      <c r="F26" s="608">
        <v>36672</v>
      </c>
      <c r="G26" s="535">
        <f>VLOOKUP(F26,'Бух. учет'!A$2:G$241,7,0)</f>
        <v>583</v>
      </c>
      <c r="H26" s="536" t="str">
        <f>VLOOKUP(F26,'Бух. учет'!A$2:H$241,8,0)</f>
        <v>TPAHCФOPMATOP  TM-630-10/04</v>
      </c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</row>
    <row r="27" spans="1:99" s="108" customFormat="1" ht="15.75" customHeight="1" x14ac:dyDescent="0.2">
      <c r="A27" s="537"/>
      <c r="B27" s="541" t="s">
        <v>1327</v>
      </c>
      <c r="C27" s="534" t="str">
        <f>VLOOKUP(F27,'Бух. учет'!A$2:D$241,4,0)</f>
        <v>ТМ-630/10</v>
      </c>
      <c r="D27" s="534">
        <f>VLOOKUP(F27,'Бух. учет'!A$2:E$241,5,0)</f>
        <v>630</v>
      </c>
      <c r="E27" s="534">
        <f>VLOOKUP(F27,'Бух. учет'!A$2:F$241,6,0)</f>
        <v>1982</v>
      </c>
      <c r="F27" s="607">
        <v>24216</v>
      </c>
      <c r="G27" s="535">
        <f>VLOOKUP(F27,'Бух. учет'!A$2:G$241,7,0)</f>
        <v>690</v>
      </c>
      <c r="H27" s="536" t="str">
        <f>VLOOKUP(F27,'Бух. учет'!A$2:H$241,8,0)</f>
        <v>TPAHCФOPMATOP  TM-630-10/04</v>
      </c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</row>
    <row r="28" spans="1:99" s="108" customFormat="1" ht="15.75" customHeight="1" x14ac:dyDescent="0.2">
      <c r="A28" s="539" t="s">
        <v>123</v>
      </c>
      <c r="B28" s="540" t="s">
        <v>1325</v>
      </c>
      <c r="C28" s="534" t="str">
        <f>VLOOKUP(F28,'Бух. учет'!A$2:D$241,4,0)</f>
        <v>ТМ-250/10</v>
      </c>
      <c r="D28" s="534">
        <f>VLOOKUP(F28,'Бух. учет'!A$2:E$241,5,0)</f>
        <v>250</v>
      </c>
      <c r="E28" s="534">
        <f>VLOOKUP(F28,'Бух. учет'!A$2:F$241,6,0)</f>
        <v>1979</v>
      </c>
      <c r="F28" s="608">
        <v>774569</v>
      </c>
      <c r="G28" s="535">
        <f>VLOOKUP(F28,'Бух. учет'!A$2:G$241,7,0)</f>
        <v>571</v>
      </c>
      <c r="H28" s="536" t="str">
        <f>VLOOKUP(F28,'Бух. учет'!A$2:H$241,8,0)</f>
        <v>TPAHCФOPMATOP  TM-250-10/04</v>
      </c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</row>
    <row r="29" spans="1:99" s="108" customFormat="1" ht="15.75" customHeight="1" x14ac:dyDescent="0.2">
      <c r="A29" s="537"/>
      <c r="B29" s="541" t="s">
        <v>1327</v>
      </c>
      <c r="C29" s="534" t="str">
        <f>VLOOKUP(F29,'Бух. учет'!A$2:D$241,4,0)</f>
        <v>ТМ-400/10</v>
      </c>
      <c r="D29" s="534">
        <f>VLOOKUP(F29,'Бух. учет'!A$2:E$241,5,0)</f>
        <v>400</v>
      </c>
      <c r="E29" s="534">
        <f>VLOOKUP(F29,'Бух. учет'!A$2:F$241,6,0)</f>
        <v>1979</v>
      </c>
      <c r="F29" s="607">
        <v>64467</v>
      </c>
      <c r="G29" s="535">
        <f>VLOOKUP(F29,'Бух. учет'!A$2:G$241,7,0)</f>
        <v>1169</v>
      </c>
      <c r="H29" s="536" t="str">
        <f>VLOOKUP(F29,'Бух. учет'!A$2:H$241,8,0)</f>
        <v>TPAHCФOPMATOP  TM-400-10/04</v>
      </c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</row>
    <row r="30" spans="1:99" s="108" customFormat="1" ht="15.75" customHeight="1" x14ac:dyDescent="0.2">
      <c r="A30" s="539" t="s">
        <v>125</v>
      </c>
      <c r="B30" s="540" t="s">
        <v>1325</v>
      </c>
      <c r="C30" s="534" t="str">
        <f>VLOOKUP(F30,'Бух. учет'!A$2:D$241,4,0)</f>
        <v>ТМ-250/10</v>
      </c>
      <c r="D30" s="534">
        <f>VLOOKUP(F30,'Бух. учет'!A$2:E$241,5,0)</f>
        <v>250</v>
      </c>
      <c r="E30" s="534">
        <f>VLOOKUP(F30,'Бух. учет'!A$2:F$241,6,0)</f>
        <v>1978</v>
      </c>
      <c r="F30" s="608">
        <v>13438</v>
      </c>
      <c r="G30" s="535">
        <f>VLOOKUP(F30,'Бух. учет'!A$2:G$241,7,0)</f>
        <v>661</v>
      </c>
      <c r="H30" s="536" t="str">
        <f>VLOOKUP(F30,'Бух. учет'!A$2:H$241,8,0)</f>
        <v>TPAHCФOPMATOP  TM-250-10/04</v>
      </c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/>
      <c r="BI30" s="341"/>
      <c r="BJ30" s="341"/>
      <c r="BK30" s="341"/>
      <c r="BL30" s="341"/>
      <c r="BM30" s="341"/>
      <c r="BN30" s="341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1"/>
      <c r="CJ30" s="341"/>
      <c r="CK30" s="341"/>
      <c r="CL30" s="341"/>
      <c r="CM30" s="341"/>
      <c r="CN30" s="341"/>
      <c r="CO30" s="341"/>
      <c r="CP30" s="341"/>
      <c r="CQ30" s="341"/>
      <c r="CR30" s="341"/>
      <c r="CS30" s="341"/>
      <c r="CT30" s="341"/>
      <c r="CU30" s="341"/>
    </row>
    <row r="31" spans="1:99" s="108" customFormat="1" ht="15.75" customHeight="1" x14ac:dyDescent="0.2">
      <c r="A31" s="537"/>
      <c r="B31" s="541" t="s">
        <v>1327</v>
      </c>
      <c r="C31" s="534" t="str">
        <f>VLOOKUP(F31,'Бух. учет'!A$2:D$241,4,0)</f>
        <v>ТМ-250/10</v>
      </c>
      <c r="D31" s="534">
        <f>VLOOKUP(F31,'Бух. учет'!A$2:E$241,5,0)</f>
        <v>250</v>
      </c>
      <c r="E31" s="534">
        <f>VLOOKUP(F31,'Бух. учет'!A$2:F$241,6,0)</f>
        <v>1993</v>
      </c>
      <c r="F31" s="607">
        <v>10322</v>
      </c>
      <c r="G31" s="535">
        <f>VLOOKUP(F31,'Бух. учет'!A$2:G$241,7,0)</f>
        <v>662</v>
      </c>
      <c r="H31" s="536" t="str">
        <f>VLOOKUP(F31,'Бух. учет'!A$2:H$241,8,0)</f>
        <v>TPAHCФOPMATOP  TM-250-10/04</v>
      </c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1"/>
      <c r="BJ31" s="341"/>
      <c r="BK31" s="341"/>
      <c r="BL31" s="341"/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41"/>
      <c r="CG31" s="341"/>
      <c r="CH31" s="341"/>
      <c r="CI31" s="341"/>
      <c r="CJ31" s="341"/>
      <c r="CK31" s="341"/>
      <c r="CL31" s="341"/>
      <c r="CM31" s="341"/>
      <c r="CN31" s="341"/>
      <c r="CO31" s="341"/>
      <c r="CP31" s="341"/>
      <c r="CQ31" s="341"/>
      <c r="CR31" s="341"/>
      <c r="CS31" s="341"/>
      <c r="CT31" s="341"/>
      <c r="CU31" s="341"/>
    </row>
    <row r="32" spans="1:99" s="108" customFormat="1" ht="15.75" customHeight="1" x14ac:dyDescent="0.2">
      <c r="A32" s="539" t="s">
        <v>124</v>
      </c>
      <c r="B32" s="540" t="s">
        <v>1325</v>
      </c>
      <c r="C32" s="534" t="str">
        <f>VLOOKUP(F32,'Бух. учет'!A$2:D$241,4,0)</f>
        <v>ТМ-630/10</v>
      </c>
      <c r="D32" s="534">
        <f>VLOOKUP(F32,'Бух. учет'!A$2:E$241,5,0)</f>
        <v>630</v>
      </c>
      <c r="E32" s="534">
        <f>VLOOKUP(F32,'Бух. учет'!A$2:F$241,6,0)</f>
        <v>1981</v>
      </c>
      <c r="F32" s="608">
        <v>18792</v>
      </c>
      <c r="G32" s="535">
        <f>VLOOKUP(F32,'Бух. учет'!A$2:G$241,7,0)</f>
        <v>582</v>
      </c>
      <c r="H32" s="536" t="str">
        <f>VLOOKUP(F32,'Бух. учет'!A$2:H$241,8,0)</f>
        <v>TPAHCФOPMATOP  TM-630-10/04</v>
      </c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  <c r="BF32" s="341"/>
      <c r="BG32" s="341"/>
      <c r="BH32" s="341"/>
      <c r="BI32" s="341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1"/>
      <c r="CS32" s="341"/>
      <c r="CT32" s="341"/>
      <c r="CU32" s="341"/>
    </row>
    <row r="33" spans="1:99" s="108" customFormat="1" ht="15.75" customHeight="1" x14ac:dyDescent="0.2">
      <c r="A33" s="537"/>
      <c r="B33" s="541" t="s">
        <v>1327</v>
      </c>
      <c r="C33" s="534" t="str">
        <f>VLOOKUP(F33,'Бух. учет'!A$2:D$241,4,0)</f>
        <v>ТМ-630/10</v>
      </c>
      <c r="D33" s="534">
        <f>VLOOKUP(F33,'Бух. учет'!A$2:E$241,5,0)</f>
        <v>630</v>
      </c>
      <c r="E33" s="534">
        <f>VLOOKUP(F33,'Бух. учет'!A$2:F$241,6,0)</f>
        <v>1992</v>
      </c>
      <c r="F33" s="607">
        <v>65873</v>
      </c>
      <c r="G33" s="535">
        <f>VLOOKUP(F33,'Бух. учет'!A$2:G$241,7,0)</f>
        <v>1194</v>
      </c>
      <c r="H33" s="536" t="str">
        <f>VLOOKUP(F33,'Бух. учет'!A$2:H$241,8,0)</f>
        <v>TPAHCФOPMATOP  TM-630-10/04</v>
      </c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1"/>
      <c r="BF33" s="341"/>
      <c r="BG33" s="341"/>
      <c r="BH33" s="341"/>
      <c r="BI33" s="341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1"/>
      <c r="CS33" s="341"/>
      <c r="CT33" s="341"/>
      <c r="CU33" s="341"/>
    </row>
    <row r="34" spans="1:99" s="108" customFormat="1" ht="15.75" customHeight="1" x14ac:dyDescent="0.2">
      <c r="A34" s="539" t="s">
        <v>126</v>
      </c>
      <c r="B34" s="540" t="s">
        <v>1325</v>
      </c>
      <c r="C34" s="534" t="str">
        <f>VLOOKUP(F34,'Бух. учет'!A$2:D$241,4,0)</f>
        <v>ТМ-250/10</v>
      </c>
      <c r="D34" s="534">
        <f>VLOOKUP(F34,'Бух. учет'!A$2:E$241,5,0)</f>
        <v>250</v>
      </c>
      <c r="E34" s="534">
        <f>VLOOKUP(F34,'Бух. учет'!A$2:F$241,6,0)</f>
        <v>1979</v>
      </c>
      <c r="F34" s="608">
        <v>1075</v>
      </c>
      <c r="G34" s="535">
        <f>VLOOKUP(F34,'Бух. учет'!A$2:G$241,7,0)</f>
        <v>901</v>
      </c>
      <c r="H34" s="536" t="str">
        <f>VLOOKUP(F34,'Бух. учет'!A$2:H$241,8,0)</f>
        <v>TPAHCФOPMATOP  TM-250-10/04</v>
      </c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1"/>
      <c r="BM34" s="341"/>
      <c r="BN34" s="341"/>
      <c r="BO34" s="341"/>
      <c r="BP34" s="341"/>
      <c r="BQ34" s="341"/>
      <c r="BR34" s="341"/>
      <c r="BS34" s="341"/>
      <c r="BT34" s="341"/>
      <c r="BU34" s="341"/>
      <c r="BV34" s="341"/>
      <c r="BW34" s="341"/>
      <c r="BX34" s="341"/>
      <c r="BY34" s="341"/>
      <c r="BZ34" s="341"/>
      <c r="CA34" s="341"/>
      <c r="CB34" s="341"/>
      <c r="CC34" s="341"/>
      <c r="CD34" s="341"/>
      <c r="CE34" s="341"/>
      <c r="CF34" s="341"/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</row>
    <row r="35" spans="1:99" s="108" customFormat="1" ht="15.75" customHeight="1" x14ac:dyDescent="0.2">
      <c r="A35" s="537"/>
      <c r="B35" s="541" t="s">
        <v>1327</v>
      </c>
      <c r="C35" s="534" t="str">
        <f>VLOOKUP(F35,'Бух. учет'!A$2:D$241,4,0)</f>
        <v>ТМ-630/10</v>
      </c>
      <c r="D35" s="534">
        <f>VLOOKUP(F35,'Бух. учет'!A$2:E$241,5,0)</f>
        <v>630</v>
      </c>
      <c r="E35" s="534">
        <f>VLOOKUP(F35,'Бух. учет'!A$2:F$241,6,0)</f>
        <v>1982</v>
      </c>
      <c r="F35" s="607">
        <v>21180</v>
      </c>
      <c r="G35" s="535">
        <f>VLOOKUP(F35,'Бух. учет'!A$2:G$241,7,0)</f>
        <v>1452</v>
      </c>
      <c r="H35" s="536" t="str">
        <f>VLOOKUP(F35,'Бух. учет'!A$2:H$241,8,0)</f>
        <v>TPAHCФOPMATOP  TM-630-10/04</v>
      </c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1"/>
      <c r="BC35" s="341"/>
      <c r="BD35" s="341"/>
      <c r="BE35" s="341"/>
      <c r="BF35" s="341"/>
      <c r="BG35" s="341"/>
      <c r="BH35" s="341"/>
      <c r="BI35" s="341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1"/>
      <c r="CS35" s="341"/>
      <c r="CT35" s="341"/>
      <c r="CU35" s="341"/>
    </row>
    <row r="36" spans="1:99" s="108" customFormat="1" ht="15.75" customHeight="1" x14ac:dyDescent="0.2">
      <c r="A36" s="539" t="s">
        <v>127</v>
      </c>
      <c r="B36" s="540" t="s">
        <v>1325</v>
      </c>
      <c r="C36" s="534" t="str">
        <f>VLOOKUP(F36,'Бух. учет'!A$2:D$241,4,0)</f>
        <v>ТМ-630/10</v>
      </c>
      <c r="D36" s="534">
        <f>VLOOKUP(F36,'Бух. учет'!A$2:E$241,5,0)</f>
        <v>630</v>
      </c>
      <c r="E36" s="534">
        <f>VLOOKUP(F36,'Бух. учет'!A$2:F$241,6,0)</f>
        <v>1992</v>
      </c>
      <c r="F36" s="608">
        <v>64400</v>
      </c>
      <c r="G36" s="535">
        <f>VLOOKUP(F36,'Бух. учет'!A$2:G$241,7,0)</f>
        <v>893</v>
      </c>
      <c r="H36" s="536" t="str">
        <f>VLOOKUP(F36,'Бух. учет'!A$2:H$241,8,0)</f>
        <v>TPAHCФOPMATOP  TM-630-10/04</v>
      </c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</row>
    <row r="37" spans="1:99" s="108" customFormat="1" ht="15.75" customHeight="1" x14ac:dyDescent="0.2">
      <c r="A37" s="537"/>
      <c r="B37" s="541" t="s">
        <v>1327</v>
      </c>
      <c r="C37" s="534" t="str">
        <f>VLOOKUP(F37,'Бух. учет'!A$2:D$241,4,0)</f>
        <v>ТМ-630/10</v>
      </c>
      <c r="D37" s="534">
        <f>VLOOKUP(F37,'Бух. учет'!A$2:E$241,5,0)</f>
        <v>630</v>
      </c>
      <c r="E37" s="534">
        <f>VLOOKUP(F37,'Бух. учет'!A$2:F$241,6,0)</f>
        <v>1981</v>
      </c>
      <c r="F37" s="607">
        <v>19812</v>
      </c>
      <c r="G37" s="535">
        <f>VLOOKUP(F37,'Бух. учет'!A$2:G$241,7,0)</f>
        <v>1845</v>
      </c>
      <c r="H37" s="536" t="str">
        <f>VLOOKUP(F37,'Бух. учет'!A$2:H$241,8,0)</f>
        <v>TPAHCФOPMATOP  TM-630-10/04</v>
      </c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41"/>
      <c r="BF37" s="341"/>
      <c r="BG37" s="341"/>
      <c r="BH37" s="341"/>
      <c r="BI37" s="341"/>
      <c r="BJ37" s="341"/>
      <c r="BK37" s="341"/>
      <c r="BL37" s="341"/>
      <c r="BM37" s="341"/>
      <c r="BN37" s="341"/>
      <c r="BO37" s="341"/>
      <c r="BP37" s="341"/>
      <c r="BQ37" s="341"/>
      <c r="BR37" s="341"/>
      <c r="BS37" s="341"/>
      <c r="BT37" s="341"/>
      <c r="BU37" s="341"/>
      <c r="BV37" s="341"/>
      <c r="BW37" s="341"/>
      <c r="BX37" s="341"/>
      <c r="BY37" s="341"/>
      <c r="BZ37" s="341"/>
      <c r="CA37" s="341"/>
      <c r="CB37" s="341"/>
      <c r="CC37" s="341"/>
      <c r="CD37" s="341"/>
      <c r="CE37" s="341"/>
      <c r="CF37" s="341"/>
      <c r="CG37" s="341"/>
      <c r="CH37" s="341"/>
      <c r="CI37" s="341"/>
      <c r="CJ37" s="341"/>
      <c r="CK37" s="341"/>
      <c r="CL37" s="341"/>
      <c r="CM37" s="341"/>
      <c r="CN37" s="341"/>
      <c r="CO37" s="341"/>
      <c r="CP37" s="341"/>
      <c r="CQ37" s="341"/>
      <c r="CR37" s="341"/>
      <c r="CS37" s="341"/>
      <c r="CT37" s="341"/>
      <c r="CU37" s="341"/>
    </row>
    <row r="38" spans="1:99" ht="15.75" customHeight="1" x14ac:dyDescent="0.2">
      <c r="A38" s="539" t="s">
        <v>209</v>
      </c>
      <c r="B38" s="540" t="s">
        <v>1325</v>
      </c>
      <c r="C38" s="534" t="str">
        <f>VLOOKUP(F38,'Бух. учет'!A$2:D$241,4,0)</f>
        <v>ТМ-250/10</v>
      </c>
      <c r="D38" s="534">
        <f>VLOOKUP(F38,'Бух. учет'!A$2:E$241,5,0)</f>
        <v>250</v>
      </c>
      <c r="E38" s="534">
        <f>VLOOKUP(F38,'Бух. учет'!A$2:F$241,6,0)</f>
        <v>1984</v>
      </c>
      <c r="F38" s="608">
        <v>979264</v>
      </c>
      <c r="G38" s="535">
        <f>VLOOKUP(F38,'Бух. учет'!A$2:G$241,7,0)</f>
        <v>624</v>
      </c>
      <c r="H38" s="536" t="str">
        <f>VLOOKUP(F38,'Бух. учет'!A$2:H$241,8,0)</f>
        <v>TPAHCФOPMATOP  TM-250-10/04</v>
      </c>
    </row>
    <row r="39" spans="1:99" ht="15.75" customHeight="1" x14ac:dyDescent="0.2">
      <c r="A39" s="537"/>
      <c r="B39" s="541" t="s">
        <v>1327</v>
      </c>
      <c r="C39" s="534" t="str">
        <f>VLOOKUP(F39,'Бух. учет'!A$2:D$241,4,0)</f>
        <v>ТМ-250/10</v>
      </c>
      <c r="D39" s="534">
        <f>VLOOKUP(F39,'Бух. учет'!A$2:E$241,5,0)</f>
        <v>250</v>
      </c>
      <c r="E39" s="534">
        <f>VLOOKUP(F39,'Бух. учет'!A$2:F$241,6,0)</f>
        <v>1977</v>
      </c>
      <c r="F39" s="607">
        <v>11103</v>
      </c>
      <c r="G39" s="535">
        <f>VLOOKUP(F39,'Бух. учет'!A$2:G$241,7,0)</f>
        <v>728</v>
      </c>
      <c r="H39" s="536" t="str">
        <f>VLOOKUP(F39,'Бух. учет'!A$2:H$241,8,0)</f>
        <v>TPAHCФOPMATOP  TM-250-10/04</v>
      </c>
    </row>
    <row r="40" spans="1:99" ht="15.75" customHeight="1" x14ac:dyDescent="0.2">
      <c r="A40" s="539" t="s">
        <v>210</v>
      </c>
      <c r="B40" s="540" t="s">
        <v>1325</v>
      </c>
      <c r="C40" s="534" t="str">
        <f>VLOOKUP(F40,'Бух. учет'!A$2:D$241,4,0)</f>
        <v>ТМ-250/10</v>
      </c>
      <c r="D40" s="534">
        <f>VLOOKUP(F40,'Бух. учет'!A$2:E$241,5,0)</f>
        <v>250</v>
      </c>
      <c r="E40" s="534">
        <f>VLOOKUP(F40,'Бух. учет'!A$2:F$241,6,0)</f>
        <v>1980</v>
      </c>
      <c r="F40" s="608">
        <v>181834</v>
      </c>
      <c r="G40" s="535">
        <f>VLOOKUP(F40,'Бух. учет'!A$2:G$241,7,0)</f>
        <v>828</v>
      </c>
      <c r="H40" s="536" t="str">
        <f>VLOOKUP(F40,'Бух. учет'!A$2:H$241,8,0)</f>
        <v>TPAHCФOPMATOP  TM-250-10/04</v>
      </c>
    </row>
    <row r="41" spans="1:99" ht="15.75" customHeight="1" x14ac:dyDescent="0.2">
      <c r="A41" s="537"/>
      <c r="B41" s="541" t="s">
        <v>1327</v>
      </c>
      <c r="C41" s="534" t="str">
        <f>VLOOKUP(F41,'Бух. учет'!A$2:D$241,4,0)</f>
        <v>ТМ-250/10</v>
      </c>
      <c r="D41" s="534">
        <f>VLOOKUP(F41,'Бух. учет'!A$2:E$241,5,0)</f>
        <v>250</v>
      </c>
      <c r="E41" s="534">
        <f>VLOOKUP(F41,'Бух. учет'!A$2:F$241,6,0)</f>
        <v>1981</v>
      </c>
      <c r="F41" s="607">
        <v>1778</v>
      </c>
      <c r="G41" s="535">
        <f>VLOOKUP(F41,'Бух. учет'!A$2:G$241,7,0)</f>
        <v>829</v>
      </c>
      <c r="H41" s="536" t="str">
        <f>VLOOKUP(F41,'Бух. учет'!A$2:H$241,8,0)</f>
        <v>TPAHCФOPMATOP  TM-250-10/04</v>
      </c>
    </row>
    <row r="42" spans="1:99" ht="15.75" customHeight="1" x14ac:dyDescent="0.2">
      <c r="A42" s="539" t="s">
        <v>211</v>
      </c>
      <c r="B42" s="540" t="s">
        <v>1325</v>
      </c>
      <c r="C42" s="534" t="str">
        <f>VLOOKUP(F42,'Бух. учет'!A$2:D$241,4,0)</f>
        <v>ТМ-630/10</v>
      </c>
      <c r="D42" s="534">
        <f>VLOOKUP(F42,'Бух. учет'!A$2:E$241,5,0)</f>
        <v>630</v>
      </c>
      <c r="E42" s="534">
        <f>VLOOKUP(F42,'Бух. учет'!A$2:F$241,6,0)</f>
        <v>1992</v>
      </c>
      <c r="F42" s="608">
        <v>65766</v>
      </c>
      <c r="G42" s="535">
        <f>VLOOKUP(F42,'Бух. учет'!A$2:G$241,7,0)</f>
        <v>543</v>
      </c>
      <c r="H42" s="536" t="str">
        <f>VLOOKUP(F42,'Бух. учет'!A$2:H$241,8,0)</f>
        <v>TPAHCФOPMATOP  TM-630-10/04</v>
      </c>
    </row>
    <row r="43" spans="1:99" ht="15.75" customHeight="1" x14ac:dyDescent="0.2">
      <c r="A43" s="537"/>
      <c r="B43" s="541" t="s">
        <v>1327</v>
      </c>
      <c r="C43" s="534" t="str">
        <f>VLOOKUP(F43,'Бух. учет'!A$2:D$241,4,0)</f>
        <v>ТМ-630/10</v>
      </c>
      <c r="D43" s="534">
        <f>VLOOKUP(F43,'Бух. учет'!A$2:E$241,5,0)</f>
        <v>630</v>
      </c>
      <c r="E43" s="534">
        <f>VLOOKUP(F43,'Бух. учет'!A$2:F$241,6,0)</f>
        <v>1991</v>
      </c>
      <c r="F43" s="607">
        <v>63618</v>
      </c>
      <c r="G43" s="535">
        <f>VLOOKUP(F43,'Бух. учет'!A$2:G$241,7,0)</f>
        <v>1090</v>
      </c>
      <c r="H43" s="536" t="str">
        <f>VLOOKUP(F43,'Бух. учет'!A$2:H$241,8,0)</f>
        <v>TPAHCФOPMATOP  TM-630-10/04</v>
      </c>
    </row>
    <row r="44" spans="1:99" ht="15.75" customHeight="1" x14ac:dyDescent="0.2">
      <c r="A44" s="539" t="s">
        <v>212</v>
      </c>
      <c r="B44" s="540" t="s">
        <v>1325</v>
      </c>
      <c r="C44" s="534" t="str">
        <f>VLOOKUP(F44,'Бух. учет'!A$2:D$241,4,0)</f>
        <v>ТМ-400/10</v>
      </c>
      <c r="D44" s="534">
        <f>VLOOKUP(F44,'Бух. учет'!A$2:E$241,5,0)</f>
        <v>400</v>
      </c>
      <c r="E44" s="534">
        <f>VLOOKUP(F44,'Бух. учет'!A$2:F$241,6,0)</f>
        <v>1992</v>
      </c>
      <c r="F44" s="608">
        <v>52818</v>
      </c>
      <c r="G44" s="535">
        <f>VLOOKUP(F44,'Бух. учет'!A$2:G$241,7,0)</f>
        <v>551</v>
      </c>
      <c r="H44" s="536" t="str">
        <f>VLOOKUP(F44,'Бух. учет'!A$2:H$241,8,0)</f>
        <v>TPAHCФOPMATOP  TMЭ-400-10/04</v>
      </c>
    </row>
    <row r="45" spans="1:99" ht="15.75" customHeight="1" x14ac:dyDescent="0.2">
      <c r="A45" s="537"/>
      <c r="B45" s="541" t="s">
        <v>1327</v>
      </c>
      <c r="C45" s="534" t="str">
        <f>VLOOKUP(F45,'Бух. учет'!A$2:D$241,4,0)</f>
        <v>ТМ-400/10</v>
      </c>
      <c r="D45" s="534">
        <f>VLOOKUP(F45,'Бух. учет'!A$2:E$241,5,0)</f>
        <v>400</v>
      </c>
      <c r="E45" s="534">
        <f>VLOOKUP(F45,'Бух. учет'!A$2:F$241,6,0)</f>
        <v>1992</v>
      </c>
      <c r="F45" s="607">
        <v>52859</v>
      </c>
      <c r="G45" s="535">
        <f>VLOOKUP(F45,'Бух. учет'!A$2:G$241,7,0)</f>
        <v>810</v>
      </c>
      <c r="H45" s="536" t="str">
        <f>VLOOKUP(F45,'Бух. учет'!A$2:H$241,8,0)</f>
        <v>TPAHCФOPMATOP  TM-400-10/04</v>
      </c>
    </row>
    <row r="46" spans="1:99" ht="15.75" customHeight="1" x14ac:dyDescent="0.2">
      <c r="A46" s="539" t="s">
        <v>213</v>
      </c>
      <c r="B46" s="540" t="s">
        <v>1325</v>
      </c>
      <c r="C46" s="534" t="str">
        <f>VLOOKUP(F46,'Бух. учет'!A$2:D$241,4,0)</f>
        <v>ТМ-400/10</v>
      </c>
      <c r="D46" s="534">
        <f>VLOOKUP(F46,'Бух. учет'!A$2:E$241,5,0)</f>
        <v>400</v>
      </c>
      <c r="E46" s="534">
        <f>VLOOKUP(F46,'Бух. учет'!A$2:F$241,6,0)</f>
        <v>1981</v>
      </c>
      <c r="F46" s="608">
        <v>11985</v>
      </c>
      <c r="G46" s="535">
        <f>VLOOKUP(F46,'Бух. учет'!A$2:G$241,7,0)</f>
        <v>912</v>
      </c>
      <c r="H46" s="536" t="str">
        <f>VLOOKUP(F46,'Бух. учет'!A$2:H$241,8,0)</f>
        <v>TPAHCФOPMATOP  TM-400-10/04</v>
      </c>
    </row>
    <row r="47" spans="1:99" ht="15.75" customHeight="1" x14ac:dyDescent="0.2">
      <c r="A47" s="537"/>
      <c r="B47" s="538" t="s">
        <v>1327</v>
      </c>
      <c r="C47" s="534" t="str">
        <f>VLOOKUP(F47,'Бух. учет'!A$2:D$241,4,0)</f>
        <v>ТМГ-400/10</v>
      </c>
      <c r="D47" s="534">
        <f>VLOOKUP(F47,'Бух. учет'!A$2:E$241,5,0)</f>
        <v>400</v>
      </c>
      <c r="E47" s="534">
        <f>VLOOKUP(F47,'Бух. учет'!A$2:F$241,6,0)</f>
        <v>2010</v>
      </c>
      <c r="F47" s="607">
        <v>23313</v>
      </c>
      <c r="G47" s="535">
        <f>VLOOKUP(F47,'Бух. учет'!A$2:G$241,7,0)</f>
        <v>2312</v>
      </c>
      <c r="H47" s="536" t="str">
        <f>VLOOKUP(F47,'Бух. учет'!A$2:H$241,8,0)</f>
        <v>TPAHCФOPMATOP  ТМГ-400-10/04</v>
      </c>
    </row>
    <row r="48" spans="1:99" ht="15.75" customHeight="1" x14ac:dyDescent="0.2">
      <c r="A48" s="539" t="s">
        <v>214</v>
      </c>
      <c r="B48" s="540" t="s">
        <v>1325</v>
      </c>
      <c r="C48" s="534" t="str">
        <f>VLOOKUP(F48,'Бух. учет'!A$2:D$241,4,0)</f>
        <v>ТМ-400/10</v>
      </c>
      <c r="D48" s="534">
        <f>VLOOKUP(F48,'Бух. учет'!A$2:E$241,5,0)</f>
        <v>400</v>
      </c>
      <c r="E48" s="534">
        <f>VLOOKUP(F48,'Бух. учет'!A$2:F$241,6,0)</f>
        <v>1984</v>
      </c>
      <c r="F48" s="609">
        <v>8664</v>
      </c>
      <c r="G48" s="535">
        <f>VLOOKUP(F48,'Бух. учет'!A$2:G$241,7,0)</f>
        <v>868</v>
      </c>
      <c r="H48" s="536" t="str">
        <f>VLOOKUP(F48,'Бух. учет'!A$2:H$241,8,0)</f>
        <v>TPAHCФOPMATOP  TM-400-10/04</v>
      </c>
    </row>
    <row r="49" spans="1:16" ht="15.75" customHeight="1" x14ac:dyDescent="0.2">
      <c r="A49" s="537"/>
      <c r="B49" s="541" t="s">
        <v>1327</v>
      </c>
      <c r="C49" s="534" t="str">
        <f>VLOOKUP(F49,'Бух. учет'!A$2:D$241,4,0)</f>
        <v>ТМ-400/10</v>
      </c>
      <c r="D49" s="534">
        <f>VLOOKUP(F49,'Бух. учет'!A$2:E$241,5,0)</f>
        <v>400</v>
      </c>
      <c r="E49" s="534">
        <f>VLOOKUP(F49,'Бух. учет'!A$2:F$241,6,0)</f>
        <v>1984</v>
      </c>
      <c r="F49" s="607">
        <v>78670</v>
      </c>
      <c r="G49" s="535">
        <f>VLOOKUP(F49,'Бух. учет'!A$2:G$241,7,0)</f>
        <v>869</v>
      </c>
      <c r="H49" s="536" t="str">
        <f>VLOOKUP(F49,'Бух. учет'!A$2:H$241,8,0)</f>
        <v>TPAHCФOPMATOP  TM-400-10/04</v>
      </c>
    </row>
    <row r="50" spans="1:16" ht="15.75" customHeight="1" x14ac:dyDescent="0.2">
      <c r="A50" s="539" t="s">
        <v>215</v>
      </c>
      <c r="B50" s="540" t="s">
        <v>1325</v>
      </c>
      <c r="C50" s="534" t="str">
        <f>VLOOKUP(F50,'Бух. учет'!A$2:D$241,4,0)</f>
        <v>ТМ-250/10</v>
      </c>
      <c r="D50" s="534">
        <f>VLOOKUP(F50,'Бух. учет'!A$2:E$241,5,0)</f>
        <v>250</v>
      </c>
      <c r="E50" s="534">
        <f>VLOOKUP(F50,'Бух. учет'!A$2:F$241,6,0)</f>
        <v>1984</v>
      </c>
      <c r="F50" s="608">
        <v>5075</v>
      </c>
      <c r="G50" s="535">
        <f>VLOOKUP(F50,'Бух. учет'!A$2:G$241,7,0)</f>
        <v>1898</v>
      </c>
      <c r="H50" s="536" t="str">
        <f>VLOOKUP(F50,'Бух. учет'!A$2:H$241,8,0)</f>
        <v>TPAHCФOPMATOP  TMЭ-250-10/04</v>
      </c>
      <c r="I50" s="348"/>
      <c r="J50" s="349"/>
      <c r="K50" s="349"/>
      <c r="L50" s="349"/>
      <c r="M50" s="348"/>
      <c r="N50" s="771"/>
      <c r="O50" s="771"/>
      <c r="P50" s="350"/>
    </row>
    <row r="51" spans="1:16" ht="15.75" customHeight="1" x14ac:dyDescent="0.2">
      <c r="A51" s="537"/>
      <c r="B51" s="541" t="s">
        <v>1327</v>
      </c>
      <c r="C51" s="534" t="str">
        <f>VLOOKUP(F51,'Бух. учет'!A$2:D$241,4,0)</f>
        <v>ТМ-400/10</v>
      </c>
      <c r="D51" s="534">
        <f>VLOOKUP(F51,'Бух. учет'!A$2:E$241,5,0)</f>
        <v>400</v>
      </c>
      <c r="E51" s="534">
        <f>VLOOKUP(F51,'Бух. учет'!A$2:F$241,6,0)</f>
        <v>1978</v>
      </c>
      <c r="F51" s="607">
        <v>4439</v>
      </c>
      <c r="G51" s="535">
        <f>VLOOKUP(F51,'Бух. учет'!A$2:G$241,7,0)</f>
        <v>719</v>
      </c>
      <c r="H51" s="536" t="str">
        <f>VLOOKUP(F51,'Бух. учет'!A$2:H$241,8,0)</f>
        <v>TPAHCФOPMATOP  TMЭ-400-10/04</v>
      </c>
      <c r="I51" s="341"/>
      <c r="J51" s="348"/>
      <c r="K51" s="348"/>
      <c r="L51" s="348"/>
      <c r="M51" s="348"/>
      <c r="N51" s="348"/>
      <c r="O51" s="348"/>
      <c r="P51" s="350"/>
    </row>
    <row r="52" spans="1:16" ht="15.75" customHeight="1" x14ac:dyDescent="0.2">
      <c r="A52" s="539" t="s">
        <v>216</v>
      </c>
      <c r="B52" s="540" t="s">
        <v>1325</v>
      </c>
      <c r="C52" s="534" t="str">
        <f>VLOOKUP(F52,'Бух. учет'!A$2:D$241,4,0)</f>
        <v>ТМ-400/10</v>
      </c>
      <c r="D52" s="534">
        <f>VLOOKUP(F52,'Бух. учет'!A$2:E$241,5,0)</f>
        <v>400</v>
      </c>
      <c r="E52" s="534">
        <f>VLOOKUP(F52,'Бух. учет'!A$2:F$241,6,0)</f>
        <v>1985</v>
      </c>
      <c r="F52" s="608">
        <v>16235</v>
      </c>
      <c r="G52" s="535">
        <f>VLOOKUP(F52,'Бух. учет'!A$2:G$241,7,0)</f>
        <v>720</v>
      </c>
      <c r="H52" s="536" t="str">
        <f>VLOOKUP(F52,'Бух. учет'!A$2:H$241,8,0)</f>
        <v>TPAHCФOPMATOP  TMЭ-400-10/04</v>
      </c>
      <c r="I52" s="348"/>
      <c r="J52" s="348"/>
      <c r="K52" s="350"/>
      <c r="L52" s="350"/>
      <c r="M52" s="350"/>
      <c r="N52" s="350"/>
      <c r="O52" s="350"/>
      <c r="P52" s="350"/>
    </row>
    <row r="53" spans="1:16" ht="15.75" customHeight="1" x14ac:dyDescent="0.2">
      <c r="A53" s="537"/>
      <c r="B53" s="541" t="s">
        <v>1327</v>
      </c>
      <c r="C53" s="534" t="str">
        <f>VLOOKUP(F53,'Бух. учет'!A$2:D$241,4,0)</f>
        <v>ТМ-400/10</v>
      </c>
      <c r="D53" s="534">
        <f>VLOOKUP(F53,'Бух. учет'!A$2:E$241,5,0)</f>
        <v>400</v>
      </c>
      <c r="E53" s="534">
        <f>VLOOKUP(F53,'Бух. учет'!A$2:F$241,6,0)</f>
        <v>1980</v>
      </c>
      <c r="F53" s="607">
        <v>72158</v>
      </c>
      <c r="G53" s="535">
        <f>VLOOKUP(F53,'Бух. учет'!A$2:G$241,7,0)</f>
        <v>721</v>
      </c>
      <c r="H53" s="536" t="str">
        <f>VLOOKUP(F53,'Бух. учет'!A$2:H$241,8,0)</f>
        <v>TPAHCФOPMATOP  TMЭ-400-10/04</v>
      </c>
      <c r="I53" s="341"/>
      <c r="J53" s="348"/>
      <c r="K53" s="350"/>
      <c r="L53" s="350"/>
      <c r="M53" s="350"/>
      <c r="N53" s="350"/>
      <c r="O53" s="350"/>
      <c r="P53" s="350"/>
    </row>
    <row r="54" spans="1:16" ht="15.75" customHeight="1" x14ac:dyDescent="0.2">
      <c r="A54" s="539" t="s">
        <v>217</v>
      </c>
      <c r="B54" s="540" t="s">
        <v>1325</v>
      </c>
      <c r="C54" s="534" t="str">
        <f>VLOOKUP(F54,'Бух. учет'!A$2:D$241,4,0)</f>
        <v>ТМ-630/10</v>
      </c>
      <c r="D54" s="534">
        <f>VLOOKUP(F54,'Бух. учет'!A$2:E$241,5,0)</f>
        <v>630</v>
      </c>
      <c r="E54" s="534">
        <f>VLOOKUP(F54,'Бух. учет'!A$2:F$241,6,0)</f>
        <v>1992</v>
      </c>
      <c r="F54" s="608">
        <v>65896</v>
      </c>
      <c r="G54" s="535">
        <f>VLOOKUP(F54,'Бух. учет'!A$2:G$241,7,0)</f>
        <v>517</v>
      </c>
      <c r="H54" s="536" t="str">
        <f>VLOOKUP(F54,'Бух. учет'!A$2:H$241,8,0)</f>
        <v>TPAHCФOPMATOP  TCBП-630-10/04</v>
      </c>
      <c r="I54" s="341"/>
      <c r="J54" s="348"/>
      <c r="K54" s="350"/>
      <c r="L54" s="350"/>
      <c r="M54" s="350"/>
      <c r="N54" s="350"/>
      <c r="O54" s="350"/>
      <c r="P54" s="350"/>
    </row>
    <row r="55" spans="1:16" ht="15.75" customHeight="1" x14ac:dyDescent="0.2">
      <c r="A55" s="537"/>
      <c r="B55" s="541" t="s">
        <v>1327</v>
      </c>
      <c r="C55" s="534" t="str">
        <f>VLOOKUP(F55,'Бух. учет'!A$2:D$241,4,0)</f>
        <v>ТМ-630/10</v>
      </c>
      <c r="D55" s="534">
        <f>VLOOKUP(F55,'Бух. учет'!A$2:E$241,5,0)</f>
        <v>630</v>
      </c>
      <c r="E55" s="534">
        <f>VLOOKUP(F55,'Бух. учет'!A$2:F$241,6,0)</f>
        <v>1992</v>
      </c>
      <c r="F55" s="607">
        <v>65926</v>
      </c>
      <c r="G55" s="535">
        <f>VLOOKUP(F55,'Бух. учет'!A$2:G$241,7,0)</f>
        <v>909</v>
      </c>
      <c r="H55" s="536" t="str">
        <f>VLOOKUP(F55,'Бух. учет'!A$2:H$241,8,0)</f>
        <v>TPAHCФOPMATOP  TM-630-10/04</v>
      </c>
      <c r="I55" s="351"/>
      <c r="J55" s="351"/>
      <c r="K55" s="350"/>
    </row>
    <row r="56" spans="1:16" ht="15.75" customHeight="1" x14ac:dyDescent="0.2">
      <c r="A56" s="542" t="s">
        <v>1329</v>
      </c>
      <c r="B56" s="540" t="s">
        <v>1325</v>
      </c>
      <c r="C56" s="534" t="str">
        <f>VLOOKUP(F56,'Бух. учет'!A$2:D$241,4,0)</f>
        <v>ТМ-630/10</v>
      </c>
      <c r="D56" s="534">
        <f>VLOOKUP(F56,'Бух. учет'!A$2:E$241,5,0)</f>
        <v>630</v>
      </c>
      <c r="E56" s="534">
        <f>VLOOKUP(F56,'Бух. учет'!A$2:F$241,6,0)</f>
        <v>1984</v>
      </c>
      <c r="F56" s="608">
        <v>31913</v>
      </c>
      <c r="G56" s="535">
        <f>VLOOKUP(F56,'Бух. учет'!A$2:G$241,7,0)</f>
        <v>1075</v>
      </c>
      <c r="H56" s="536" t="str">
        <f>VLOOKUP(F56,'Бух. учет'!A$2:H$241,8,0)</f>
        <v>TPAHCФOPMATOP  TM-630-10/04</v>
      </c>
      <c r="I56" s="341"/>
      <c r="J56" s="348"/>
      <c r="K56" s="350"/>
    </row>
    <row r="57" spans="1:16" ht="15.75" customHeight="1" x14ac:dyDescent="0.2">
      <c r="A57" s="543" t="s">
        <v>298</v>
      </c>
      <c r="B57" s="541" t="s">
        <v>1325</v>
      </c>
      <c r="C57" s="534" t="str">
        <f>VLOOKUP(F57,'Бух. учет'!A$2:D$241,4,0)</f>
        <v>ТМ-400/10</v>
      </c>
      <c r="D57" s="534">
        <f>VLOOKUP(F57,'Бух. учет'!A$2:E$241,5,0)</f>
        <v>400</v>
      </c>
      <c r="E57" s="534">
        <f>VLOOKUP(F57,'Бух. учет'!A$2:F$241,6,0)</f>
        <v>1984</v>
      </c>
      <c r="F57" s="607">
        <v>4290</v>
      </c>
      <c r="G57" s="535">
        <f>VLOOKUP(F57,'Бух. учет'!A$2:G$241,7,0)</f>
        <v>580</v>
      </c>
      <c r="H57" s="536" t="str">
        <f>VLOOKUP(F57,'Бух. учет'!A$2:H$241,8,0)</f>
        <v>TPAHCФOPMATOP  TMЭ-400-10/04</v>
      </c>
      <c r="I57" s="341"/>
      <c r="J57" s="348"/>
      <c r="K57" s="350"/>
    </row>
    <row r="58" spans="1:16" ht="15.75" customHeight="1" x14ac:dyDescent="0.2">
      <c r="A58" s="544"/>
      <c r="B58" s="540" t="s">
        <v>1327</v>
      </c>
      <c r="C58" s="534" t="str">
        <f>VLOOKUP(F58,'Бух. учет'!A$2:D$241,4,0)</f>
        <v>ТМ-630/10</v>
      </c>
      <c r="D58" s="534">
        <f>VLOOKUP(F58,'Бух. учет'!A$2:E$241,5,0)</f>
        <v>630</v>
      </c>
      <c r="E58" s="534">
        <f>VLOOKUP(F58,'Бух. учет'!A$2:F$241,6,0)</f>
        <v>1989</v>
      </c>
      <c r="F58" s="608">
        <v>51602</v>
      </c>
      <c r="G58" s="535">
        <f>VLOOKUP(F58,'Бух. учет'!A$2:G$241,7,0)</f>
        <v>579</v>
      </c>
      <c r="H58" s="536" t="str">
        <f>VLOOKUP(F58,'Бух. учет'!A$2:H$241,8,0)</f>
        <v>TPAHCФOPMATOP  TM-630-10/04</v>
      </c>
      <c r="I58" s="341"/>
      <c r="J58" s="348"/>
      <c r="K58" s="350"/>
    </row>
    <row r="59" spans="1:16" ht="15.75" customHeight="1" x14ac:dyDescent="0.2">
      <c r="A59" s="543" t="s">
        <v>299</v>
      </c>
      <c r="B59" s="541" t="s">
        <v>1325</v>
      </c>
      <c r="C59" s="534" t="str">
        <f>VLOOKUP(F59,'Бух. учет'!A$2:D$241,4,0)</f>
        <v>ТМ-400/10</v>
      </c>
      <c r="D59" s="534">
        <f>VLOOKUP(F59,'Бух. учет'!A$2:E$241,5,0)</f>
        <v>400</v>
      </c>
      <c r="E59" s="534">
        <f>VLOOKUP(F59,'Бух. учет'!A$2:F$241,6,0)</f>
        <v>1985</v>
      </c>
      <c r="F59" s="607">
        <v>23272</v>
      </c>
      <c r="G59" s="535">
        <f>VLOOKUP(F59,'Бух. учет'!A$2:G$241,7,0)</f>
        <v>552</v>
      </c>
      <c r="H59" s="536" t="str">
        <f>VLOOKUP(F59,'Бух. учет'!A$2:H$241,8,0)</f>
        <v>TPAHCФOPMATOP  TMЭ-400-10/04</v>
      </c>
      <c r="I59" s="341"/>
      <c r="J59" s="341"/>
    </row>
    <row r="60" spans="1:16" ht="15.75" customHeight="1" x14ac:dyDescent="0.2">
      <c r="A60" s="544"/>
      <c r="B60" s="540" t="s">
        <v>1327</v>
      </c>
      <c r="C60" s="534" t="str">
        <f>VLOOKUP(F60,'Бух. учет'!A$2:D$241,4,0)</f>
        <v>ТМ-400/10</v>
      </c>
      <c r="D60" s="534">
        <f>VLOOKUP(F60,'Бух. учет'!A$2:E$241,5,0)</f>
        <v>400</v>
      </c>
      <c r="E60" s="534">
        <f>VLOOKUP(F60,'Бух. учет'!A$2:F$241,6,0)</f>
        <v>1980</v>
      </c>
      <c r="F60" s="608">
        <v>71460</v>
      </c>
      <c r="G60" s="535">
        <f>VLOOKUP(F60,'Бух. учет'!A$2:G$241,7,0)</f>
        <v>548</v>
      </c>
      <c r="H60" s="536" t="str">
        <f>VLOOKUP(F60,'Бух. учет'!A$2:H$241,8,0)</f>
        <v>TPAHCФOPMATOP  TMЭ-400-10/04</v>
      </c>
      <c r="I60" s="341"/>
      <c r="J60" s="341"/>
    </row>
    <row r="61" spans="1:16" ht="15.75" customHeight="1" x14ac:dyDescent="0.2">
      <c r="A61" s="543" t="s">
        <v>300</v>
      </c>
      <c r="B61" s="541" t="s">
        <v>1325</v>
      </c>
      <c r="C61" s="534" t="str">
        <f>VLOOKUP(F61,'Бух. учет'!A$2:D$241,4,0)</f>
        <v>ТМ-400/10</v>
      </c>
      <c r="D61" s="534">
        <f>VLOOKUP(F61,'Бух. учет'!A$2:E$241,5,0)</f>
        <v>400</v>
      </c>
      <c r="E61" s="534">
        <f>VLOOKUP(F61,'Бух. учет'!A$2:F$241,6,0)</f>
        <v>1988</v>
      </c>
      <c r="F61" s="607">
        <v>36799</v>
      </c>
      <c r="G61" s="535">
        <f>VLOOKUP(F61,'Бух. учет'!A$2:G$241,7,0)</f>
        <v>555</v>
      </c>
      <c r="H61" s="536" t="str">
        <f>VLOOKUP(F61,'Бух. учет'!A$2:H$241,8,0)</f>
        <v>TPAHCФOPMATOP  TMЭ-400-10/04</v>
      </c>
      <c r="I61" s="341"/>
      <c r="J61" s="341"/>
    </row>
    <row r="62" spans="1:16" ht="15.75" customHeight="1" x14ac:dyDescent="0.2">
      <c r="A62" s="544"/>
      <c r="B62" s="540" t="s">
        <v>1327</v>
      </c>
      <c r="C62" s="534" t="str">
        <f>VLOOKUP(F62,'Бух. учет'!A$2:D$241,4,0)</f>
        <v>ТМ-400/10</v>
      </c>
      <c r="D62" s="534">
        <f>VLOOKUP(F62,'Бух. учет'!A$2:E$241,5,0)</f>
        <v>400</v>
      </c>
      <c r="E62" s="534">
        <f>VLOOKUP(F62,'Бух. учет'!A$2:F$241,6,0)</f>
        <v>1981</v>
      </c>
      <c r="F62" s="608">
        <v>11846</v>
      </c>
      <c r="G62" s="535">
        <f>VLOOKUP(F62,'Бух. учет'!A$2:G$241,7,0)</f>
        <v>581</v>
      </c>
      <c r="H62" s="536" t="str">
        <f>VLOOKUP(F62,'Бух. учет'!A$2:H$241,8,0)</f>
        <v>TPAHCФOPMATOP  ТМ-400-10/04</v>
      </c>
      <c r="I62" s="341"/>
      <c r="J62" s="341"/>
    </row>
    <row r="63" spans="1:16" ht="15.75" customHeight="1" x14ac:dyDescent="0.2">
      <c r="A63" s="543" t="s">
        <v>301</v>
      </c>
      <c r="B63" s="541" t="s">
        <v>1325</v>
      </c>
      <c r="C63" s="534" t="str">
        <f>VLOOKUP(F63,'Бух. учет'!A$2:D$241,4,0)</f>
        <v>ТМ-630/10</v>
      </c>
      <c r="D63" s="534">
        <f>VLOOKUP(F63,'Бух. учет'!A$2:E$241,5,0)</f>
        <v>630</v>
      </c>
      <c r="E63" s="534">
        <f>VLOOKUP(F63,'Бух. учет'!A$2:F$241,6,0)</f>
        <v>1985</v>
      </c>
      <c r="F63" s="607">
        <v>73796</v>
      </c>
      <c r="G63" s="535">
        <f>VLOOKUP(F63,'Бух. учет'!A$2:G$241,7,0)</f>
        <v>712</v>
      </c>
      <c r="H63" s="536" t="str">
        <f>VLOOKUP(F63,'Бух. учет'!A$2:H$241,8,0)</f>
        <v>TPAHCФOPMATOP  TM-630-10/04</v>
      </c>
      <c r="I63" s="341"/>
      <c r="J63" s="341"/>
    </row>
    <row r="64" spans="1:16" ht="15.75" customHeight="1" x14ac:dyDescent="0.2">
      <c r="A64" s="544"/>
      <c r="B64" s="540" t="s">
        <v>1327</v>
      </c>
      <c r="C64" s="534" t="str">
        <f>VLOOKUP(F64,'Бух. учет'!A$2:D$241,4,0)</f>
        <v>ТМ-630/10</v>
      </c>
      <c r="D64" s="534">
        <f>VLOOKUP(F64,'Бух. учет'!A$2:E$241,5,0)</f>
        <v>630</v>
      </c>
      <c r="E64" s="534">
        <f>VLOOKUP(F64,'Бух. учет'!A$2:F$241,6,0)</f>
        <v>1985</v>
      </c>
      <c r="F64" s="608">
        <v>73950</v>
      </c>
      <c r="G64" s="535">
        <f>VLOOKUP(F64,'Бух. учет'!A$2:G$241,7,0)</f>
        <v>713</v>
      </c>
      <c r="H64" s="536" t="str">
        <f>VLOOKUP(F64,'Бух. учет'!A$2:H$241,8,0)</f>
        <v>TPAHCФOPMATOP  TM-630-10/04</v>
      </c>
      <c r="I64" s="341"/>
      <c r="J64" s="341"/>
    </row>
    <row r="65" spans="1:10" ht="15.75" customHeight="1" x14ac:dyDescent="0.2">
      <c r="A65" s="543" t="s">
        <v>303</v>
      </c>
      <c r="B65" s="541" t="s">
        <v>1325</v>
      </c>
      <c r="C65" s="534" t="str">
        <f>VLOOKUP(F65,'Бух. учет'!A$2:D$241,4,0)</f>
        <v>ТМ-630/10</v>
      </c>
      <c r="D65" s="534">
        <f>VLOOKUP(F65,'Бух. учет'!A$2:E$241,5,0)</f>
        <v>630</v>
      </c>
      <c r="E65" s="534">
        <f>VLOOKUP(F65,'Бух. учет'!A$2:F$241,6,0)</f>
        <v>1982</v>
      </c>
      <c r="F65" s="607">
        <v>4007</v>
      </c>
      <c r="G65" s="535">
        <f>VLOOKUP(F65,'Бух. учет'!A$2:G$241,7,0)</f>
        <v>542</v>
      </c>
      <c r="H65" s="536" t="str">
        <f>VLOOKUP(F65,'Бух. учет'!A$2:H$241,8,0)</f>
        <v>TPAHCФOPMATOP  TM-630-10/04</v>
      </c>
      <c r="I65" s="341"/>
      <c r="J65" s="341"/>
    </row>
    <row r="66" spans="1:10" ht="15.75" customHeight="1" x14ac:dyDescent="0.2">
      <c r="A66" s="544"/>
      <c r="B66" s="540" t="s">
        <v>1327</v>
      </c>
      <c r="C66" s="534" t="str">
        <f>VLOOKUP(F66,'Бух. учет'!A$2:D$241,4,0)</f>
        <v>ТМ-630/10</v>
      </c>
      <c r="D66" s="534">
        <f>VLOOKUP(F66,'Бух. учет'!A$2:E$241,5,0)</f>
        <v>630</v>
      </c>
      <c r="E66" s="534">
        <f>VLOOKUP(F66,'Бух. учет'!A$2:F$241,6,0)</f>
        <v>1980</v>
      </c>
      <c r="F66" s="608">
        <v>486619</v>
      </c>
      <c r="G66" s="535">
        <f>VLOOKUP(F66,'Бух. учет'!A$2:G$241,7,0)</f>
        <v>722</v>
      </c>
      <c r="H66" s="536" t="str">
        <f>VLOOKUP(F66,'Бух. учет'!A$2:H$241,8,0)</f>
        <v>TPAHCФOPMATOP  TM-630-10/04</v>
      </c>
      <c r="I66" s="341"/>
      <c r="J66" s="341"/>
    </row>
    <row r="67" spans="1:10" ht="15.75" customHeight="1" x14ac:dyDescent="0.2">
      <c r="A67" s="543" t="s">
        <v>304</v>
      </c>
      <c r="B67" s="541" t="s">
        <v>1325</v>
      </c>
      <c r="C67" s="534" t="str">
        <f>VLOOKUP(F67,'Бух. учет'!A$2:D$241,4,0)</f>
        <v>ТМ-400/10</v>
      </c>
      <c r="D67" s="534">
        <f>VLOOKUP(F67,'Бух. учет'!A$2:E$241,5,0)</f>
        <v>400</v>
      </c>
      <c r="E67" s="534">
        <f>VLOOKUP(F67,'Бух. учет'!A$2:F$241,6,0)</f>
        <v>1981</v>
      </c>
      <c r="F67" s="607">
        <v>10654</v>
      </c>
      <c r="G67" s="535">
        <f>VLOOKUP(F67,'Бух. учет'!A$2:G$241,7,0)</f>
        <v>515</v>
      </c>
      <c r="H67" s="536" t="str">
        <f>VLOOKUP(F67,'Бух. учет'!A$2:H$241,8,0)</f>
        <v>TPAHCФOPMATOP  TM</v>
      </c>
      <c r="I67" s="341"/>
      <c r="J67" s="341"/>
    </row>
    <row r="68" spans="1:10" ht="16.5" customHeight="1" x14ac:dyDescent="0.2">
      <c r="A68" s="544"/>
      <c r="B68" s="540" t="s">
        <v>1327</v>
      </c>
      <c r="C68" s="534" t="str">
        <f>VLOOKUP(F68,'Бух. учет'!A$2:D$241,4,0)</f>
        <v>ТМ-400/10</v>
      </c>
      <c r="D68" s="534">
        <f>VLOOKUP(F68,'Бух. учет'!A$2:E$241,5,0)</f>
        <v>400</v>
      </c>
      <c r="E68" s="534">
        <f>VLOOKUP(F68,'Бух. учет'!A$2:F$241,6,0)</f>
        <v>1978</v>
      </c>
      <c r="F68" s="608">
        <v>4341</v>
      </c>
      <c r="G68" s="535">
        <f>VLOOKUP(F68,'Бух. учет'!A$2:G$241,7,0)</f>
        <v>601</v>
      </c>
      <c r="H68" s="536" t="str">
        <f>VLOOKUP(F68,'Бух. учет'!A$2:H$241,8,0)</f>
        <v>TPAHCФOPMATOP  TMЭ-400-10/04</v>
      </c>
      <c r="I68" s="341"/>
      <c r="J68" s="341"/>
    </row>
    <row r="69" spans="1:10" ht="15.75" customHeight="1" x14ac:dyDescent="0.2">
      <c r="A69" s="543" t="s">
        <v>305</v>
      </c>
      <c r="B69" s="541" t="s">
        <v>1325</v>
      </c>
      <c r="C69" s="534" t="str">
        <f>VLOOKUP(F69,'Бух. учет'!A$2:D$241,4,0)</f>
        <v>ТМ-400/10</v>
      </c>
      <c r="D69" s="534">
        <f>VLOOKUP(F69,'Бух. учет'!A$2:E$241,5,0)</f>
        <v>400</v>
      </c>
      <c r="E69" s="534">
        <f>VLOOKUP(F69,'Бух. учет'!A$2:F$241,6,0)</f>
        <v>1979</v>
      </c>
      <c r="F69" s="607">
        <v>9195</v>
      </c>
      <c r="G69" s="535">
        <f>VLOOKUP(F69,'Бух. учет'!A$2:G$241,7,0)</f>
        <v>602</v>
      </c>
      <c r="H69" s="536" t="str">
        <f>VLOOKUP(F69,'Бух. учет'!A$2:H$241,8,0)</f>
        <v>TPAHCФOPMATOP  TMЭ-400-10/04</v>
      </c>
      <c r="I69" s="341"/>
      <c r="J69" s="341"/>
    </row>
    <row r="70" spans="1:10" ht="15.75" customHeight="1" x14ac:dyDescent="0.2">
      <c r="A70" s="544"/>
      <c r="B70" s="540" t="s">
        <v>1327</v>
      </c>
      <c r="C70" s="534" t="str">
        <f>VLOOKUP(F70,'Бух. учет'!A$2:D$241,4,0)</f>
        <v>ТМ-630/10</v>
      </c>
      <c r="D70" s="534">
        <f>VLOOKUP(F70,'Бух. учет'!A$2:E$241,5,0)</f>
        <v>630</v>
      </c>
      <c r="E70" s="534">
        <f>VLOOKUP(F70,'Бух. учет'!A$2:F$241,6,0)</f>
        <v>1986</v>
      </c>
      <c r="F70" s="608">
        <v>40906</v>
      </c>
      <c r="G70" s="535">
        <f>VLOOKUP(F70,'Бух. учет'!A$2:G$241,7,0)</f>
        <v>600</v>
      </c>
      <c r="H70" s="536" t="str">
        <f>VLOOKUP(F70,'Бух. учет'!A$2:H$241,8,0)</f>
        <v>TPAHCФOPMATOP  TM-630-10/04</v>
      </c>
      <c r="I70" s="341"/>
      <c r="J70" s="341"/>
    </row>
    <row r="71" spans="1:10" ht="15.75" customHeight="1" x14ac:dyDescent="0.2">
      <c r="A71" s="543" t="s">
        <v>306</v>
      </c>
      <c r="B71" s="541" t="s">
        <v>1325</v>
      </c>
      <c r="C71" s="534" t="str">
        <f>VLOOKUP(F71,'Бух. учет'!A$2:D$241,4,0)</f>
        <v>ТМ-630/10</v>
      </c>
      <c r="D71" s="534">
        <f>VLOOKUP(F71,'Бух. учет'!A$2:E$241,5,0)</f>
        <v>630</v>
      </c>
      <c r="E71" s="534" t="str">
        <f>VLOOKUP(F71,'Бух. учет'!A$2:F$241,6,0)</f>
        <v>---</v>
      </c>
      <c r="F71" s="607">
        <v>13085</v>
      </c>
      <c r="G71" s="535">
        <f>VLOOKUP(F71,'Бух. учет'!A$2:G$241,7,0)</f>
        <v>830</v>
      </c>
      <c r="H71" s="536" t="str">
        <f>VLOOKUP(F71,'Бух. учет'!A$2:H$241,8,0)</f>
        <v>TPAHCФOPMATOP  TMЭ-400-10</v>
      </c>
      <c r="I71" s="341"/>
      <c r="J71" s="341"/>
    </row>
    <row r="72" spans="1:10" ht="15.75" customHeight="1" x14ac:dyDescent="0.2">
      <c r="A72" s="544"/>
      <c r="B72" s="540" t="s">
        <v>1327</v>
      </c>
      <c r="C72" s="534" t="str">
        <f>VLOOKUP(F72,'Бух. учет'!A$2:D$241,4,0)</f>
        <v>ТМ-630/10</v>
      </c>
      <c r="D72" s="534">
        <f>VLOOKUP(F72,'Бух. учет'!A$2:E$241,5,0)</f>
        <v>630</v>
      </c>
      <c r="E72" s="534">
        <f>VLOOKUP(F72,'Бух. учет'!A$2:F$241,6,0)</f>
        <v>1979</v>
      </c>
      <c r="F72" s="608">
        <v>1203</v>
      </c>
      <c r="G72" s="535">
        <f>VLOOKUP(F72,'Бух. учет'!A$2:G$241,7,0)</f>
        <v>510</v>
      </c>
      <c r="H72" s="536" t="str">
        <f>VLOOKUP(F72,'Бух. учет'!A$2:H$241,8,0)</f>
        <v>TPAHCФOPMATOP  TM-630-10/04</v>
      </c>
      <c r="I72" s="341"/>
      <c r="J72" s="341"/>
    </row>
    <row r="73" spans="1:10" ht="15.75" customHeight="1" x14ac:dyDescent="0.2">
      <c r="A73" s="543" t="s">
        <v>307</v>
      </c>
      <c r="B73" s="541" t="s">
        <v>1325</v>
      </c>
      <c r="C73" s="534" t="str">
        <f>VLOOKUP(F73,'Бух. учет'!A$2:D$241,4,0)</f>
        <v>ТМ-630/10</v>
      </c>
      <c r="D73" s="534">
        <f>VLOOKUP(F73,'Бух. учет'!A$2:E$241,5,0)</f>
        <v>630</v>
      </c>
      <c r="E73" s="534">
        <f>VLOOKUP(F73,'Бух. учет'!A$2:F$241,6,0)</f>
        <v>1992</v>
      </c>
      <c r="F73" s="607">
        <v>65883</v>
      </c>
      <c r="G73" s="535">
        <f>VLOOKUP(F73,'Бух. учет'!A$2:G$241,7,0)</f>
        <v>1482</v>
      </c>
      <c r="H73" s="536" t="str">
        <f>VLOOKUP(F73,'Бух. учет'!A$2:H$241,8,0)</f>
        <v>TPAHCФOPMATOP  TM-630-10/04</v>
      </c>
      <c r="I73" s="341"/>
      <c r="J73" s="341"/>
    </row>
    <row r="74" spans="1:10" ht="15.75" customHeight="1" x14ac:dyDescent="0.2">
      <c r="A74" s="544"/>
      <c r="B74" s="540" t="s">
        <v>1327</v>
      </c>
      <c r="C74" s="534" t="str">
        <f>VLOOKUP(F74,'Бух. учет'!A$2:D$241,4,0)</f>
        <v>ТМ-400/10</v>
      </c>
      <c r="D74" s="534">
        <f>VLOOKUP(F74,'Бух. учет'!A$2:E$241,5,0)</f>
        <v>400</v>
      </c>
      <c r="E74" s="534">
        <f>VLOOKUP(F74,'Бух. учет'!A$2:F$241,6,0)</f>
        <v>1982</v>
      </c>
      <c r="F74" s="608">
        <v>822</v>
      </c>
      <c r="G74" s="535">
        <f>VLOOKUP(F74,'Бух. учет'!A$2:G$241,7,0)</f>
        <v>562</v>
      </c>
      <c r="H74" s="536" t="str">
        <f>VLOOKUP(F74,'Бух. учет'!A$2:H$241,8,0)</f>
        <v>TPAHCФOPMATOP  TMЭ-400-10/04</v>
      </c>
      <c r="I74" s="341"/>
      <c r="J74" s="341"/>
    </row>
    <row r="75" spans="1:10" ht="15.75" customHeight="1" x14ac:dyDescent="0.2">
      <c r="A75" s="545" t="s">
        <v>339</v>
      </c>
      <c r="B75" s="541" t="s">
        <v>1325</v>
      </c>
      <c r="C75" s="534" t="str">
        <f>VLOOKUP(F75,'Бух. учет'!A$2:D$241,4,0)</f>
        <v>ТМ-630/10</v>
      </c>
      <c r="D75" s="534">
        <f>VLOOKUP(F75,'Бух. учет'!A$2:E$241,5,0)</f>
        <v>630</v>
      </c>
      <c r="E75" s="534">
        <f>VLOOKUP(F75,'Бух. учет'!A$2:F$241,6,0)</f>
        <v>1984</v>
      </c>
      <c r="F75" s="607">
        <v>29831</v>
      </c>
      <c r="G75" s="535">
        <f>VLOOKUP(F75,'Бух. учет'!A$2:G$241,7,0)</f>
        <v>545</v>
      </c>
      <c r="H75" s="536" t="str">
        <f>VLOOKUP(F75,'Бух. учет'!A$2:H$241,8,0)</f>
        <v>TPAHCФOPMATOP  TM-630-10/04</v>
      </c>
      <c r="I75" s="341"/>
      <c r="J75" s="341"/>
    </row>
    <row r="76" spans="1:10" ht="15.75" customHeight="1" x14ac:dyDescent="0.2">
      <c r="A76" s="544"/>
      <c r="B76" s="540" t="s">
        <v>1327</v>
      </c>
      <c r="C76" s="534" t="str">
        <f>VLOOKUP(F76,'Бух. учет'!A$2:D$241,4,0)</f>
        <v>ТМ-630/10</v>
      </c>
      <c r="D76" s="534">
        <f>VLOOKUP(F76,'Бух. учет'!A$2:E$241,5,0)</f>
        <v>630</v>
      </c>
      <c r="E76" s="534">
        <f>VLOOKUP(F76,'Бух. учет'!A$2:F$241,6,0)</f>
        <v>1984</v>
      </c>
      <c r="F76" s="608">
        <v>8667</v>
      </c>
      <c r="G76" s="535">
        <f>VLOOKUP(F76,'Бух. учет'!A$2:G$241,7,0)</f>
        <v>631</v>
      </c>
      <c r="H76" s="536" t="str">
        <f>VLOOKUP(F76,'Бух. учет'!A$2:H$241,8,0)</f>
        <v>TPAHCФOPMATOP  TM-630-10/04</v>
      </c>
      <c r="I76" s="341"/>
      <c r="J76" s="341"/>
    </row>
    <row r="77" spans="1:10" ht="15.75" customHeight="1" x14ac:dyDescent="0.2">
      <c r="A77" s="545" t="s">
        <v>340</v>
      </c>
      <c r="B77" s="541" t="s">
        <v>1325</v>
      </c>
      <c r="C77" s="534" t="str">
        <f>VLOOKUP(F77,'Бух. учет'!A$2:D$241,4,0)</f>
        <v>ТМ-630/10</v>
      </c>
      <c r="D77" s="534">
        <f>VLOOKUP(F77,'Бух. учет'!A$2:E$241,5,0)</f>
        <v>630</v>
      </c>
      <c r="E77" s="534">
        <f>VLOOKUP(F77,'Бух. учет'!A$2:F$241,6,0)</f>
        <v>1981</v>
      </c>
      <c r="F77" s="607">
        <v>819863</v>
      </c>
      <c r="G77" s="535">
        <f>VLOOKUP(F77,'Бух. учет'!A$2:G$241,7,0)</f>
        <v>726</v>
      </c>
      <c r="H77" s="536" t="str">
        <f>VLOOKUP(F77,'Бух. учет'!A$2:H$241,8,0)</f>
        <v>TPAHCФOPMATOP  TM-630-10/04</v>
      </c>
      <c r="I77" s="341"/>
      <c r="J77" s="341"/>
    </row>
    <row r="78" spans="1:10" ht="15.75" customHeight="1" x14ac:dyDescent="0.2">
      <c r="A78" s="544"/>
      <c r="B78" s="540" t="s">
        <v>1327</v>
      </c>
      <c r="C78" s="534" t="str">
        <f>VLOOKUP(F78,'Бух. учет'!A$2:D$241,4,0)</f>
        <v>ТМ-630/10</v>
      </c>
      <c r="D78" s="534">
        <f>VLOOKUP(F78,'Бух. учет'!A$2:E$241,5,0)</f>
        <v>630</v>
      </c>
      <c r="E78" s="534">
        <f>VLOOKUP(F78,'Бух. учет'!A$2:F$241,6,0)</f>
        <v>1981</v>
      </c>
      <c r="F78" s="608">
        <v>19745</v>
      </c>
      <c r="G78" s="535">
        <f>VLOOKUP(F78,'Бух. учет'!A$2:G$241,7,0)</f>
        <v>727</v>
      </c>
      <c r="H78" s="536" t="str">
        <f>VLOOKUP(F78,'Бух. учет'!A$2:H$241,8,0)</f>
        <v>TPAHCФOPMATOP  TM-630-10/04</v>
      </c>
      <c r="I78" s="341"/>
      <c r="J78" s="341"/>
    </row>
    <row r="79" spans="1:10" ht="15.75" customHeight="1" x14ac:dyDescent="0.2">
      <c r="A79" s="543" t="s">
        <v>348</v>
      </c>
      <c r="B79" s="541" t="s">
        <v>1325</v>
      </c>
      <c r="C79" s="534" t="str">
        <f>VLOOKUP(F79,'Бух. учет'!A$2:D$241,4,0)</f>
        <v>ТМ-630/10</v>
      </c>
      <c r="D79" s="534">
        <f>VLOOKUP(F79,'Бух. учет'!A$2:E$241,5,0)</f>
        <v>630</v>
      </c>
      <c r="E79" s="534">
        <f>VLOOKUP(F79,'Бух. учет'!A$2:F$241,6,0)</f>
        <v>1991</v>
      </c>
      <c r="F79" s="607">
        <v>63789</v>
      </c>
      <c r="G79" s="535">
        <f>VLOOKUP(F79,'Бух. учет'!A$2:G$241,7,0)</f>
        <v>1527</v>
      </c>
      <c r="H79" s="536" t="str">
        <f>VLOOKUP(F79,'Бух. учет'!A$2:H$241,8,0)</f>
        <v>TPAHCФOPMATOP  TM-630-10/04</v>
      </c>
      <c r="I79" s="341"/>
      <c r="J79" s="341"/>
    </row>
    <row r="80" spans="1:10" ht="15.75" customHeight="1" x14ac:dyDescent="0.2">
      <c r="A80" s="544"/>
      <c r="B80" s="540" t="s">
        <v>1327</v>
      </c>
      <c r="C80" s="534" t="str">
        <f>VLOOKUP(F80,'Бух. учет'!A$2:D$241,4,0)</f>
        <v>ТМ-400/10</v>
      </c>
      <c r="D80" s="534">
        <f>VLOOKUP(F80,'Бух. учет'!A$2:E$241,5,0)</f>
        <v>400</v>
      </c>
      <c r="E80" s="534">
        <f>VLOOKUP(F80,'Бух. учет'!A$2:F$241,6,0)</f>
        <v>1981</v>
      </c>
      <c r="F80" s="608">
        <v>12289</v>
      </c>
      <c r="G80" s="535">
        <f>VLOOKUP(F80,'Бух. учет'!A$2:G$241,7,0)</f>
        <v>566</v>
      </c>
      <c r="H80" s="536" t="str">
        <f>VLOOKUP(F80,'Бух. учет'!A$2:H$241,8,0)</f>
        <v>TPAHCФOPMATOP  TM-400-10/04</v>
      </c>
      <c r="I80" s="341"/>
      <c r="J80" s="341"/>
    </row>
    <row r="81" spans="1:10" ht="15.75" customHeight="1" x14ac:dyDescent="0.2">
      <c r="A81" s="543" t="s">
        <v>360</v>
      </c>
      <c r="B81" s="541" t="s">
        <v>1325</v>
      </c>
      <c r="C81" s="534" t="str">
        <f>VLOOKUP(F81,'Бух. учет'!A$2:D$241,4,0)</f>
        <v>ТМ-400/10</v>
      </c>
      <c r="D81" s="534">
        <f>VLOOKUP(F81,'Бух. учет'!A$2:E$241,5,0)</f>
        <v>400</v>
      </c>
      <c r="E81" s="534">
        <f>VLOOKUP(F81,'Бух. учет'!A$2:F$241,6,0)</f>
        <v>1981</v>
      </c>
      <c r="F81" s="607">
        <v>11986</v>
      </c>
      <c r="G81" s="535">
        <f>VLOOKUP(F81,'Бух. учет'!A$2:G$241,7,0)</f>
        <v>563</v>
      </c>
      <c r="H81" s="536" t="str">
        <f>VLOOKUP(F81,'Бух. учет'!A$2:H$241,8,0)</f>
        <v>TPAHCФOPMATOP  TMЭ-400-10/04</v>
      </c>
      <c r="I81" s="341"/>
      <c r="J81" s="341"/>
    </row>
    <row r="82" spans="1:10" ht="15.75" customHeight="1" x14ac:dyDescent="0.2">
      <c r="A82" s="544"/>
      <c r="B82" s="540" t="s">
        <v>1327</v>
      </c>
      <c r="C82" s="534" t="str">
        <f>VLOOKUP(F82,'Бух. учет'!A$2:D$241,4,0)</f>
        <v>ТМ-400/10</v>
      </c>
      <c r="D82" s="534">
        <f>VLOOKUP(F82,'Бух. учет'!A$2:E$241,5,0)</f>
        <v>400</v>
      </c>
      <c r="E82" s="534">
        <f>VLOOKUP(F82,'Бух. учет'!A$2:F$241,6,0)</f>
        <v>1993</v>
      </c>
      <c r="F82" s="608">
        <v>57986</v>
      </c>
      <c r="G82" s="535">
        <f>VLOOKUP(F82,'Бух. учет'!A$2:G$241,7,0)</f>
        <v>564</v>
      </c>
      <c r="H82" s="536" t="str">
        <f>VLOOKUP(F82,'Бух. учет'!A$2:H$241,8,0)</f>
        <v>TPAHCФOPMATOP  TMЭ-400-10/04</v>
      </c>
      <c r="I82" s="341"/>
      <c r="J82" s="341"/>
    </row>
    <row r="83" spans="1:10" ht="15.75" customHeight="1" x14ac:dyDescent="0.2">
      <c r="A83" s="543" t="s">
        <v>366</v>
      </c>
      <c r="B83" s="541" t="s">
        <v>1325</v>
      </c>
      <c r="C83" s="534" t="str">
        <f>VLOOKUP(F83,'Бух. учет'!A$2:D$241,4,0)</f>
        <v>ТМ-400/10</v>
      </c>
      <c r="D83" s="534">
        <f>VLOOKUP(F83,'Бух. учет'!A$2:E$241,5,0)</f>
        <v>400</v>
      </c>
      <c r="E83" s="534">
        <f>VLOOKUP(F83,'Бух. учет'!A$2:F$241,6,0)</f>
        <v>2010</v>
      </c>
      <c r="F83" s="607">
        <v>23546</v>
      </c>
      <c r="G83" s="535">
        <f>VLOOKUP(F83,'Бух. учет'!A$2:G$241,7,0)</f>
        <v>2057</v>
      </c>
      <c r="H83" s="536" t="str">
        <f>VLOOKUP(F83,'Бух. учет'!A$2:H$241,8,0)</f>
        <v>TPAHCФOPMATOP  ТМГ-400-10/04</v>
      </c>
      <c r="I83" s="341"/>
      <c r="J83" s="341"/>
    </row>
    <row r="84" spans="1:10" ht="15.75" customHeight="1" x14ac:dyDescent="0.2">
      <c r="A84" s="544"/>
      <c r="B84" s="540" t="s">
        <v>1327</v>
      </c>
      <c r="C84" s="534" t="str">
        <f>VLOOKUP(F84,'Бух. учет'!A$2:D$241,4,0)</f>
        <v>ТМ-400/10</v>
      </c>
      <c r="D84" s="534">
        <f>VLOOKUP(F84,'Бух. учет'!A$2:E$241,5,0)</f>
        <v>400</v>
      </c>
      <c r="E84" s="534">
        <f>VLOOKUP(F84,'Бух. учет'!A$2:F$241,6,0)</f>
        <v>1984</v>
      </c>
      <c r="F84" s="608">
        <v>18296</v>
      </c>
      <c r="G84" s="535">
        <f>VLOOKUP(F84,'Бух. учет'!A$2:G$241,7,0)</f>
        <v>568</v>
      </c>
      <c r="H84" s="536" t="str">
        <f>VLOOKUP(F84,'Бух. учет'!A$2:H$241,8,0)</f>
        <v>TPAHCФOPMATOP  TM-400-10/04</v>
      </c>
      <c r="I84" s="341"/>
      <c r="J84" s="341"/>
    </row>
    <row r="85" spans="1:10" ht="15.75" customHeight="1" x14ac:dyDescent="0.2">
      <c r="A85" s="543" t="s">
        <v>382</v>
      </c>
      <c r="B85" s="541" t="s">
        <v>1325</v>
      </c>
      <c r="C85" s="534" t="str">
        <f>VLOOKUP(F85,'Бух. учет'!A$2:D$241,4,0)</f>
        <v>ТМ-400/10</v>
      </c>
      <c r="D85" s="534">
        <f>VLOOKUP(F85,'Бух. учет'!A$2:E$241,5,0)</f>
        <v>400</v>
      </c>
      <c r="E85" s="534">
        <f>VLOOKUP(F85,'Бух. учет'!A$2:F$241,6,0)</f>
        <v>1983</v>
      </c>
      <c r="F85" s="607">
        <v>16256</v>
      </c>
      <c r="G85" s="535">
        <f>VLOOKUP(F85,'Бух. учет'!A$2:G$241,7,0)</f>
        <v>614</v>
      </c>
      <c r="H85" s="536" t="str">
        <f>VLOOKUP(F85,'Бух. учет'!A$2:H$241,8,0)</f>
        <v>TPAHCФOPMATOP  TMЭ-400-10/04</v>
      </c>
      <c r="I85" s="341"/>
      <c r="J85" s="341"/>
    </row>
    <row r="86" spans="1:10" ht="15.75" customHeight="1" x14ac:dyDescent="0.2">
      <c r="A86" s="544"/>
      <c r="B86" s="540" t="s">
        <v>1327</v>
      </c>
      <c r="C86" s="534" t="str">
        <f>VLOOKUP(F86,'Бух. учет'!A$2:D$241,4,0)</f>
        <v>ТМ-400/10</v>
      </c>
      <c r="D86" s="534">
        <f>VLOOKUP(F86,'Бух. учет'!A$2:E$241,5,0)</f>
        <v>400</v>
      </c>
      <c r="E86" s="534">
        <f>VLOOKUP(F86,'Бух. учет'!A$2:F$241,6,0)</f>
        <v>1982</v>
      </c>
      <c r="F86" s="608">
        <v>12823</v>
      </c>
      <c r="G86" s="535">
        <f>VLOOKUP(F86,'Бух. учет'!A$2:G$241,7,0)</f>
        <v>615</v>
      </c>
      <c r="H86" s="536" t="str">
        <f>VLOOKUP(F86,'Бух. учет'!A$2:H$241,8,0)</f>
        <v>TPAHCФOPMATOP  TMЭ-400-10/04</v>
      </c>
      <c r="I86" s="341"/>
      <c r="J86" s="341"/>
    </row>
    <row r="87" spans="1:10" ht="15.75" customHeight="1" x14ac:dyDescent="0.2">
      <c r="A87" s="543" t="s">
        <v>393</v>
      </c>
      <c r="B87" s="541" t="s">
        <v>1325</v>
      </c>
      <c r="C87" s="534" t="str">
        <f>VLOOKUP(F87,'Бух. учет'!A$2:D$241,4,0)</f>
        <v>ТМ-400/10</v>
      </c>
      <c r="D87" s="534">
        <f>VLOOKUP(F87,'Бух. учет'!A$2:E$241,5,0)</f>
        <v>400</v>
      </c>
      <c r="E87" s="534">
        <f>VLOOKUP(F87,'Бух. учет'!A$2:F$241,6,0)</f>
        <v>1989</v>
      </c>
      <c r="F87" s="607">
        <v>40613</v>
      </c>
      <c r="G87" s="535">
        <f>VLOOKUP(F87,'Бух. учет'!A$2:G$241,7,0)</f>
        <v>569</v>
      </c>
      <c r="H87" s="536" t="str">
        <f>VLOOKUP(F87,'Бух. учет'!A$2:H$241,8,0)</f>
        <v>TPAHCФOPMATOP  TM-400-10/04</v>
      </c>
      <c r="I87" s="341"/>
      <c r="J87" s="341"/>
    </row>
    <row r="88" spans="1:10" ht="15.75" customHeight="1" x14ac:dyDescent="0.2">
      <c r="A88" s="544"/>
      <c r="B88" s="540" t="s">
        <v>1327</v>
      </c>
      <c r="C88" s="534" t="str">
        <f>VLOOKUP(F88,'Бух. учет'!A$2:D$241,4,0)</f>
        <v>ТМ-630/10</v>
      </c>
      <c r="D88" s="534">
        <f>VLOOKUP(F88,'Бух. учет'!A$2:E$241,5,0)</f>
        <v>630</v>
      </c>
      <c r="E88" s="534">
        <f>VLOOKUP(F88,'Бух. учет'!A$2:F$241,6,0)</f>
        <v>1981</v>
      </c>
      <c r="F88" s="608">
        <v>19805</v>
      </c>
      <c r="G88" s="535">
        <f>VLOOKUP(F88,'Бух. учет'!A$2:G$241,7,0)</f>
        <v>749</v>
      </c>
      <c r="H88" s="536" t="str">
        <f>VLOOKUP(F88,'Бух. учет'!A$2:H$241,8,0)</f>
        <v>TPAHCФOPMATOP  TM-630-10/04</v>
      </c>
      <c r="I88" s="341"/>
      <c r="J88" s="341"/>
    </row>
    <row r="89" spans="1:10" ht="15.75" customHeight="1" x14ac:dyDescent="0.2">
      <c r="A89" s="543" t="s">
        <v>398</v>
      </c>
      <c r="B89" s="541" t="s">
        <v>1325</v>
      </c>
      <c r="C89" s="534" t="str">
        <f>VLOOKUP(F89,'Бух. учет'!A$2:D$241,4,0)</f>
        <v>ТМ-400/10</v>
      </c>
      <c r="D89" s="534">
        <f>VLOOKUP(F89,'Бух. учет'!A$2:E$241,5,0)</f>
        <v>400</v>
      </c>
      <c r="E89" s="534">
        <f>VLOOKUP(F89,'Бух. учет'!A$2:F$241,6,0)</f>
        <v>1978</v>
      </c>
      <c r="F89" s="607">
        <v>33537</v>
      </c>
      <c r="G89" s="535">
        <f>VLOOKUP(F89,'Бух. учет'!A$2:G$241,7,0)</f>
        <v>603</v>
      </c>
      <c r="H89" s="536" t="str">
        <f>VLOOKUP(F89,'Бух. учет'!A$2:H$241,8,0)</f>
        <v>TPAHCФOPMATOP  TMЭ-400-10/04</v>
      </c>
      <c r="I89" s="341"/>
      <c r="J89" s="341"/>
    </row>
    <row r="90" spans="1:10" ht="15.75" customHeight="1" x14ac:dyDescent="0.2">
      <c r="A90" s="544"/>
      <c r="B90" s="540" t="s">
        <v>1327</v>
      </c>
      <c r="C90" s="534" t="str">
        <f>VLOOKUP(F90,'Бух. учет'!A$2:D$241,4,0)</f>
        <v>ТМ-400/10</v>
      </c>
      <c r="D90" s="534">
        <f>VLOOKUP(F90,'Бух. учет'!A$2:E$241,5,0)</f>
        <v>400</v>
      </c>
      <c r="E90" s="534">
        <f>VLOOKUP(F90,'Бух. учет'!A$2:F$241,6,0)</f>
        <v>1978</v>
      </c>
      <c r="F90" s="608">
        <v>29046</v>
      </c>
      <c r="G90" s="535">
        <f>VLOOKUP(F90,'Бух. учет'!A$2:G$241,7,0)</f>
        <v>604</v>
      </c>
      <c r="H90" s="536" t="str">
        <f>VLOOKUP(F90,'Бух. учет'!A$2:H$241,8,0)</f>
        <v>TPAHCФOPMATOP  TMЭ-400-10/04</v>
      </c>
      <c r="I90" s="341"/>
      <c r="J90" s="341"/>
    </row>
    <row r="91" spans="1:10" ht="15.75" customHeight="1" x14ac:dyDescent="0.2">
      <c r="A91" s="543" t="s">
        <v>412</v>
      </c>
      <c r="B91" s="541" t="s">
        <v>1325</v>
      </c>
      <c r="C91" s="534" t="str">
        <f>VLOOKUP(F91,'Бух. учет'!A$2:D$241,4,0)</f>
        <v>ТМ-630/10</v>
      </c>
      <c r="D91" s="534">
        <f>VLOOKUP(F91,'Бух. учет'!A$2:E$241,5,0)</f>
        <v>630</v>
      </c>
      <c r="E91" s="534">
        <f>VLOOKUP(F91,'Бух. учет'!A$2:F$241,6,0)</f>
        <v>1983</v>
      </c>
      <c r="F91" s="607">
        <v>24642</v>
      </c>
      <c r="G91" s="535">
        <f>VLOOKUP(F91,'Бух. учет'!A$2:G$241,7,0)</f>
        <v>801</v>
      </c>
      <c r="H91" s="536" t="str">
        <f>VLOOKUP(F91,'Бух. учет'!A$2:H$241,8,0)</f>
        <v>TPAHCФOPMATOP  TM-630-10/04</v>
      </c>
      <c r="I91" s="341"/>
      <c r="J91" s="341"/>
    </row>
    <row r="92" spans="1:10" ht="15.75" customHeight="1" x14ac:dyDescent="0.2">
      <c r="A92" s="544"/>
      <c r="B92" s="540" t="s">
        <v>1327</v>
      </c>
      <c r="C92" s="534" t="str">
        <f>VLOOKUP(F92,'Бух. учет'!A$2:D$241,4,0)</f>
        <v>ТМ-630/10</v>
      </c>
      <c r="D92" s="534">
        <f>VLOOKUP(F92,'Бух. учет'!A$2:E$241,5,0)</f>
        <v>630</v>
      </c>
      <c r="E92" s="534">
        <f>VLOOKUP(F92,'Бух. учет'!A$2:F$241,6,0)</f>
        <v>1986</v>
      </c>
      <c r="F92" s="608">
        <v>37481</v>
      </c>
      <c r="G92" s="535">
        <f>VLOOKUP(F92,'Бух. учет'!A$2:G$241,7,0)</f>
        <v>1612</v>
      </c>
      <c r="H92" s="536" t="str">
        <f>VLOOKUP(F92,'Бух. учет'!A$2:H$241,8,0)</f>
        <v>TPAHCФOPMATOP  TM-630-10/04</v>
      </c>
      <c r="I92" s="341"/>
      <c r="J92" s="341"/>
    </row>
    <row r="93" spans="1:10" ht="15.75" customHeight="1" x14ac:dyDescent="0.2">
      <c r="A93" s="543" t="s">
        <v>415</v>
      </c>
      <c r="B93" s="541" t="s">
        <v>1325</v>
      </c>
      <c r="C93" s="534" t="str">
        <f>VLOOKUP(F93,'Бух. учет'!A$2:D$241,4,0)</f>
        <v>ТМ-400/10</v>
      </c>
      <c r="D93" s="534">
        <f>VLOOKUP(F93,'Бух. учет'!A$2:E$241,5,0)</f>
        <v>400</v>
      </c>
      <c r="E93" s="534">
        <f>VLOOKUP(F93,'Бух. учет'!A$2:F$241,6,0)</f>
        <v>1989</v>
      </c>
      <c r="F93" s="607">
        <v>40697</v>
      </c>
      <c r="G93" s="535">
        <f>VLOOKUP(F93,'Бух. учет'!A$2:G$241,7,0)</f>
        <v>714</v>
      </c>
      <c r="H93" s="536" t="str">
        <f>VLOOKUP(F93,'Бух. учет'!A$2:H$241,8,0)</f>
        <v>TPAHCФOPMATOP  TMЭ-400-10/04</v>
      </c>
      <c r="I93" s="341"/>
      <c r="J93" s="341"/>
    </row>
    <row r="94" spans="1:10" ht="15.75" customHeight="1" x14ac:dyDescent="0.2">
      <c r="A94" s="544"/>
      <c r="B94" s="540" t="s">
        <v>1327</v>
      </c>
      <c r="C94" s="534" t="str">
        <f>VLOOKUP(F94,'Бух. учет'!A$2:D$241,4,0)</f>
        <v>ТМ-400/10</v>
      </c>
      <c r="D94" s="534">
        <f>VLOOKUP(F94,'Бух. учет'!A$2:E$241,5,0)</f>
        <v>400</v>
      </c>
      <c r="E94" s="534">
        <f>VLOOKUP(F94,'Бух. учет'!A$2:F$241,6,0)</f>
        <v>1982</v>
      </c>
      <c r="F94" s="608">
        <v>13900</v>
      </c>
      <c r="G94" s="535">
        <f>VLOOKUP(F94,'Бух. учет'!A$2:G$241,7,0)</f>
        <v>715</v>
      </c>
      <c r="H94" s="536" t="str">
        <f>VLOOKUP(F94,'Бух. учет'!A$2:H$241,8,0)</f>
        <v>TPAHCФOPMATOP  TMЭ-400-10/04</v>
      </c>
      <c r="I94" s="341"/>
      <c r="J94" s="341"/>
    </row>
    <row r="95" spans="1:10" ht="15.75" customHeight="1" x14ac:dyDescent="0.2">
      <c r="A95" s="543" t="s">
        <v>416</v>
      </c>
      <c r="B95" s="541" t="s">
        <v>1325</v>
      </c>
      <c r="C95" s="534" t="str">
        <f>VLOOKUP(F95,'Бух. учет'!A$2:D$241,4,0)</f>
        <v>ТМ-400/10</v>
      </c>
      <c r="D95" s="534">
        <f>VLOOKUP(F95,'Бух. учет'!A$2:E$241,5,0)</f>
        <v>400</v>
      </c>
      <c r="E95" s="534">
        <f>VLOOKUP(F95,'Бух. учет'!A$2:F$241,6,0)</f>
        <v>1980</v>
      </c>
      <c r="F95" s="607">
        <v>9770</v>
      </c>
      <c r="G95" s="535">
        <f>VLOOKUP(F95,'Бух. учет'!A$2:G$241,7,0)</f>
        <v>670</v>
      </c>
      <c r="H95" s="536" t="str">
        <f>VLOOKUP(F95,'Бух. учет'!A$2:H$241,8,0)</f>
        <v>TPAHCФOPMATOP  TMЭ-400-10/04</v>
      </c>
      <c r="I95" s="341"/>
      <c r="J95" s="341"/>
    </row>
    <row r="96" spans="1:10" ht="15.75" customHeight="1" x14ac:dyDescent="0.2">
      <c r="A96" s="544"/>
      <c r="B96" s="540" t="s">
        <v>1327</v>
      </c>
      <c r="C96" s="534" t="str">
        <f>VLOOKUP(F96,'Бух. учет'!A$2:D$241,4,0)</f>
        <v>ТМ-400/10</v>
      </c>
      <c r="D96" s="534">
        <f>VLOOKUP(F96,'Бух. учет'!A$2:E$241,5,0)</f>
        <v>400</v>
      </c>
      <c r="E96" s="534">
        <f>VLOOKUP(F96,'Бух. учет'!A$2:F$241,6,0)</f>
        <v>1981</v>
      </c>
      <c r="F96" s="608">
        <v>10968</v>
      </c>
      <c r="G96" s="535">
        <f>VLOOKUP(F96,'Бух. учет'!A$2:G$241,7,0)</f>
        <v>671</v>
      </c>
      <c r="H96" s="536" t="str">
        <f>VLOOKUP(F96,'Бух. учет'!A$2:H$241,8,0)</f>
        <v>TPAHCФOPMATOP  TMЭ-400-10/04</v>
      </c>
      <c r="I96" s="341"/>
      <c r="J96" s="341"/>
    </row>
    <row r="97" spans="1:10" ht="15.75" customHeight="1" x14ac:dyDescent="0.2">
      <c r="A97" s="545" t="s">
        <v>417</v>
      </c>
      <c r="B97" s="541" t="s">
        <v>1325</v>
      </c>
      <c r="C97" s="534" t="str">
        <f>VLOOKUP(F97,'Бух. учет'!A$2:D$241,4,0)</f>
        <v>ТМ-400/10</v>
      </c>
      <c r="D97" s="534">
        <f>VLOOKUP(F97,'Бух. учет'!A$2:E$241,5,0)</f>
        <v>400</v>
      </c>
      <c r="E97" s="534">
        <f>VLOOKUP(F97,'Бух. учет'!A$2:F$241,6,0)</f>
        <v>1984</v>
      </c>
      <c r="F97" s="607">
        <v>18128</v>
      </c>
      <c r="G97" s="535">
        <f>VLOOKUP(F97,'Бух. учет'!A$2:G$241,7,0)</f>
        <v>854</v>
      </c>
      <c r="H97" s="536" t="str">
        <f>VLOOKUP(F97,'Бух. учет'!A$2:H$241,8,0)</f>
        <v>TPAHCФOPMATOP  TM-400-10/04</v>
      </c>
      <c r="I97" s="341"/>
      <c r="J97" s="341"/>
    </row>
    <row r="98" spans="1:10" ht="15.75" customHeight="1" x14ac:dyDescent="0.2">
      <c r="A98" s="544"/>
      <c r="B98" s="540" t="s">
        <v>1327</v>
      </c>
      <c r="C98" s="534" t="str">
        <f>VLOOKUP(F98,'Бух. учет'!A$2:D$241,4,0)</f>
        <v>ТМ-400/10</v>
      </c>
      <c r="D98" s="534">
        <f>VLOOKUP(F98,'Бух. учет'!A$2:E$241,5,0)</f>
        <v>400</v>
      </c>
      <c r="E98" s="534">
        <f>VLOOKUP(F98,'Бух. учет'!A$2:F$241,6,0)</f>
        <v>1980</v>
      </c>
      <c r="F98" s="608" t="s">
        <v>1332</v>
      </c>
      <c r="G98" s="535">
        <f>VLOOKUP(F98,'Бух. учет'!A$2:G$241,7,0)</f>
        <v>716</v>
      </c>
      <c r="H98" s="536" t="str">
        <f>VLOOKUP(F98,'Бух. учет'!A$2:H$241,8,0)</f>
        <v>TPAHCФOPMATOP  TMЭ-400-10/04</v>
      </c>
      <c r="I98" s="341"/>
      <c r="J98" s="341"/>
    </row>
    <row r="99" spans="1:10" ht="15.75" customHeight="1" x14ac:dyDescent="0.2">
      <c r="A99" s="543" t="s">
        <v>418</v>
      </c>
      <c r="B99" s="541" t="s">
        <v>1325</v>
      </c>
      <c r="C99" s="534" t="str">
        <f>VLOOKUP(F99,'Бух. учет'!A$2:D$241,4,0)</f>
        <v>ТМ-400/10</v>
      </c>
      <c r="D99" s="534">
        <f>VLOOKUP(F99,'Бух. учет'!A$2:E$241,5,0)</f>
        <v>400</v>
      </c>
      <c r="E99" s="534">
        <f>VLOOKUP(F99,'Бух. учет'!A$2:F$241,6,0)</f>
        <v>1984</v>
      </c>
      <c r="F99" s="607">
        <v>18449</v>
      </c>
      <c r="G99" s="535">
        <f>VLOOKUP(F99,'Бух. учет'!A$2:G$241,7,0)</f>
        <v>679</v>
      </c>
      <c r="H99" s="536" t="str">
        <f>VLOOKUP(F99,'Бух. учет'!A$2:H$241,8,0)</f>
        <v>TPAHCФOPMATOP  TMЭ-400-10/04</v>
      </c>
    </row>
    <row r="100" spans="1:10" ht="15.75" customHeight="1" x14ac:dyDescent="0.2">
      <c r="A100" s="544"/>
      <c r="B100" s="540" t="s">
        <v>1327</v>
      </c>
      <c r="C100" s="534" t="str">
        <f>VLOOKUP(F100,'Бух. учет'!A$2:D$241,4,0)</f>
        <v>ТМ-400/10</v>
      </c>
      <c r="D100" s="534">
        <f>VLOOKUP(F100,'Бух. учет'!A$2:E$241,5,0)</f>
        <v>400</v>
      </c>
      <c r="E100" s="534">
        <f>VLOOKUP(F100,'Бух. учет'!A$2:F$241,6,0)</f>
        <v>1989</v>
      </c>
      <c r="F100" s="608">
        <v>7452</v>
      </c>
      <c r="G100" s="535">
        <f>VLOOKUP(F100,'Бух. учет'!A$2:G$241,7,0)</f>
        <v>680</v>
      </c>
      <c r="H100" s="536" t="str">
        <f>VLOOKUP(F100,'Бух. учет'!A$2:H$241,8,0)</f>
        <v>TPAHCФOPMATOP  TMЭ-400-10/04</v>
      </c>
    </row>
    <row r="101" spans="1:10" ht="15.75" customHeight="1" x14ac:dyDescent="0.2">
      <c r="A101" s="545" t="s">
        <v>419</v>
      </c>
      <c r="B101" s="541" t="s">
        <v>1325</v>
      </c>
      <c r="C101" s="534" t="str">
        <f>VLOOKUP(F101,'Бух. учет'!A$2:D$241,4,0)</f>
        <v>ТМ-400/10</v>
      </c>
      <c r="D101" s="534">
        <f>VLOOKUP(F101,'Бух. учет'!A$2:E$241,5,0)</f>
        <v>400</v>
      </c>
      <c r="E101" s="534">
        <f>VLOOKUP(F101,'Бух. учет'!A$2:F$241,6,0)</f>
        <v>1981</v>
      </c>
      <c r="F101" s="607">
        <v>56617</v>
      </c>
      <c r="G101" s="535">
        <f>VLOOKUP(F101,'Бух. учет'!A$2:G$241,7,0)</f>
        <v>688</v>
      </c>
      <c r="H101" s="536" t="str">
        <f>VLOOKUP(F101,'Бух. учет'!A$2:H$241,8,0)</f>
        <v>TPAHCФOPMATOP  TM-400-10/04</v>
      </c>
    </row>
    <row r="102" spans="1:10" ht="15.75" customHeight="1" x14ac:dyDescent="0.2">
      <c r="A102" s="544"/>
      <c r="B102" s="540" t="s">
        <v>1327</v>
      </c>
      <c r="C102" s="534" t="str">
        <f>VLOOKUP(F102,'Бух. учет'!A$2:D$241,4,0)</f>
        <v>ТМ-400/10</v>
      </c>
      <c r="D102" s="534">
        <f>VLOOKUP(F102,'Бух. учет'!A$2:E$241,5,0)</f>
        <v>400</v>
      </c>
      <c r="E102" s="534">
        <f>VLOOKUP(F102,'Бух. учет'!A$2:F$241,6,0)</f>
        <v>1986</v>
      </c>
      <c r="F102" s="608">
        <v>24509</v>
      </c>
      <c r="G102" s="535">
        <f>VLOOKUP(F102,'Бух. учет'!A$2:G$241,7,0)</f>
        <v>689</v>
      </c>
      <c r="H102" s="536" t="str">
        <f>VLOOKUP(F102,'Бух. учет'!A$2:H$241,8,0)</f>
        <v>TPAHCФOPMATOP  TM-400-10/04</v>
      </c>
    </row>
    <row r="103" spans="1:10" ht="15.75" customHeight="1" x14ac:dyDescent="0.2">
      <c r="A103" s="543" t="s">
        <v>420</v>
      </c>
      <c r="B103" s="541" t="s">
        <v>1325</v>
      </c>
      <c r="C103" s="534" t="str">
        <f>VLOOKUP(F103,'Бух. учет'!A$2:D$241,4,0)</f>
        <v>ТМ-630/10</v>
      </c>
      <c r="D103" s="534">
        <f>VLOOKUP(F103,'Бух. учет'!A$2:E$241,5,0)</f>
        <v>630</v>
      </c>
      <c r="E103" s="534">
        <f>VLOOKUP(F103,'Бух. учет'!A$2:F$241,6,0)</f>
        <v>1992</v>
      </c>
      <c r="F103" s="607">
        <v>65906</v>
      </c>
      <c r="G103" s="535">
        <f>VLOOKUP(F103,'Бух. учет'!A$2:G$241,7,0)</f>
        <v>752</v>
      </c>
      <c r="H103" s="536" t="str">
        <f>VLOOKUP(F103,'Бух. учет'!A$2:H$241,8,0)</f>
        <v>TPAHCФOPMATOP  TM-630-10/04</v>
      </c>
    </row>
    <row r="104" spans="1:10" ht="15.75" customHeight="1" x14ac:dyDescent="0.2">
      <c r="A104" s="544"/>
      <c r="B104" s="540" t="s">
        <v>1327</v>
      </c>
      <c r="C104" s="534" t="str">
        <f>VLOOKUP(F104,'Бух. учет'!A$2:D$241,4,0)</f>
        <v>ТМ-630/10</v>
      </c>
      <c r="D104" s="534">
        <f>VLOOKUP(F104,'Бух. учет'!A$2:E$241,5,0)</f>
        <v>630</v>
      </c>
      <c r="E104" s="534">
        <f>VLOOKUP(F104,'Бух. учет'!A$2:F$241,6,0)</f>
        <v>1981</v>
      </c>
      <c r="F104" s="608">
        <v>51515</v>
      </c>
      <c r="G104" s="535">
        <f>VLOOKUP(F104,'Бух. учет'!A$2:G$241,7,0)</f>
        <v>1701</v>
      </c>
      <c r="H104" s="536" t="str">
        <f>VLOOKUP(F104,'Бух. учет'!A$2:H$241,8,0)</f>
        <v>TPAHCФOPMATOP  TM 630-10/04</v>
      </c>
    </row>
    <row r="105" spans="1:10" ht="15.75" customHeight="1" x14ac:dyDescent="0.2">
      <c r="A105" s="546" t="s">
        <v>1333</v>
      </c>
      <c r="B105" s="541" t="s">
        <v>1325</v>
      </c>
      <c r="C105" s="534" t="str">
        <f>VLOOKUP(F105,'Бух. учет'!A$2:D$241,4,0)</f>
        <v>ТМГ-160/10</v>
      </c>
      <c r="D105" s="534">
        <f>VLOOKUP(F105,'Бух. учет'!A$2:E$241,5,0)</f>
        <v>160</v>
      </c>
      <c r="E105" s="534">
        <f>VLOOKUP(F105,'Бух. учет'!A$2:F$241,6,0)</f>
        <v>1990</v>
      </c>
      <c r="F105" s="607">
        <v>1271771</v>
      </c>
      <c r="G105" s="535">
        <f>VLOOKUP(F105,'Бух. учет'!A$2:G$241,7,0)</f>
        <v>729</v>
      </c>
      <c r="H105" s="536" t="str">
        <f>VLOOKUP(F105,'Бух. учет'!A$2:H$241,8,0)</f>
        <v>TPAHCФOPMATOP  TM-160-10/04</v>
      </c>
    </row>
    <row r="106" spans="1:10" ht="15.75" customHeight="1" x14ac:dyDescent="0.2">
      <c r="A106" s="539" t="s">
        <v>1335</v>
      </c>
      <c r="B106" s="540" t="s">
        <v>1325</v>
      </c>
      <c r="C106" s="534" t="str">
        <f>VLOOKUP(F106,'Бух. учет'!A$2:D$241,4,0)</f>
        <v>ТМ-400/10</v>
      </c>
      <c r="D106" s="534">
        <f>VLOOKUP(F106,'Бух. учет'!A$2:E$241,5,0)</f>
        <v>400</v>
      </c>
      <c r="E106" s="534">
        <f>VLOOKUP(F106,'Бух. учет'!A$2:F$241,6,0)</f>
        <v>1981</v>
      </c>
      <c r="F106" s="608">
        <v>75260</v>
      </c>
      <c r="G106" s="535">
        <f>VLOOKUP(F106,'Бух. учет'!A$2:G$241,7,0)</f>
        <v>1155</v>
      </c>
      <c r="H106" s="536" t="str">
        <f>VLOOKUP(F106,'Бух. учет'!A$2:H$241,8,0)</f>
        <v>TPAHCФOPMATOP  TM-400-10/04</v>
      </c>
    </row>
    <row r="107" spans="1:10" ht="15.75" customHeight="1" x14ac:dyDescent="0.2">
      <c r="A107" s="537"/>
      <c r="B107" s="541" t="s">
        <v>1327</v>
      </c>
      <c r="C107" s="534" t="str">
        <f>VLOOKUP(F107,'Бух. учет'!A$2:D$241,4,0)</f>
        <v>ТМ-400/10</v>
      </c>
      <c r="D107" s="534">
        <f>VLOOKUP(F107,'Бух. учет'!A$2:E$241,5,0)</f>
        <v>400</v>
      </c>
      <c r="E107" s="534">
        <f>VLOOKUP(F107,'Бух. учет'!A$2:F$241,6,0)</f>
        <v>1986</v>
      </c>
      <c r="F107" s="607">
        <v>26518</v>
      </c>
      <c r="G107" s="535">
        <f>VLOOKUP(F107,'Бух. учет'!A$2:G$241,7,0)</f>
        <v>768</v>
      </c>
      <c r="H107" s="536" t="str">
        <f>VLOOKUP(F107,'Бух. учет'!A$2:H$241,8,0)</f>
        <v>TPAHCФOPMATOP  TMЭ-400-10/04</v>
      </c>
    </row>
    <row r="108" spans="1:10" ht="15.75" customHeight="1" x14ac:dyDescent="0.2">
      <c r="A108" s="539" t="s">
        <v>421</v>
      </c>
      <c r="B108" s="540" t="s">
        <v>1325</v>
      </c>
      <c r="C108" s="534" t="str">
        <f>VLOOKUP(F108,'Бух. учет'!A$2:D$241,4,0)</f>
        <v>ТМ-250/10</v>
      </c>
      <c r="D108" s="534">
        <f>VLOOKUP(F108,'Бух. учет'!A$2:E$241,5,0)</f>
        <v>250</v>
      </c>
      <c r="E108" s="534">
        <f>VLOOKUP(F108,'Бух. учет'!A$2:F$241,6,0)</f>
        <v>1979</v>
      </c>
      <c r="F108" s="608">
        <v>760216</v>
      </c>
      <c r="G108" s="535">
        <f>VLOOKUP(F108,'Бух. учет'!A$2:G$241,7,0)</f>
        <v>553</v>
      </c>
      <c r="H108" s="536" t="str">
        <f>VLOOKUP(F108,'Бух. учет'!A$2:H$241,8,0)</f>
        <v>TPAHCФOPMATOP  TM-250-10/04</v>
      </c>
    </row>
    <row r="109" spans="1:10" ht="15.75" customHeight="1" x14ac:dyDescent="0.2">
      <c r="A109" s="537"/>
      <c r="B109" s="541" t="s">
        <v>1327</v>
      </c>
      <c r="C109" s="534" t="str">
        <f>VLOOKUP(F109,'Бух. учет'!A$2:D$241,4,0)</f>
        <v>ТМ-250/10</v>
      </c>
      <c r="D109" s="534">
        <f>VLOOKUP(F109,'Бух. учет'!A$2:E$241,5,0)</f>
        <v>250</v>
      </c>
      <c r="E109" s="534">
        <f>VLOOKUP(F109,'Бух. учет'!A$2:F$241,6,0)</f>
        <v>1980</v>
      </c>
      <c r="F109" s="607">
        <v>1462</v>
      </c>
      <c r="G109" s="535">
        <f>VLOOKUP(F109,'Бух. учет'!A$2:G$241,7,0)</f>
        <v>903</v>
      </c>
      <c r="H109" s="536" t="str">
        <f>VLOOKUP(F109,'Бух. учет'!A$2:H$241,8,0)</f>
        <v>TPAHCФOPMATOP  TM-250-10/04</v>
      </c>
    </row>
    <row r="110" spans="1:10" ht="15.75" customHeight="1" x14ac:dyDescent="0.2">
      <c r="A110" s="539" t="s">
        <v>429</v>
      </c>
      <c r="B110" s="540" t="s">
        <v>1325</v>
      </c>
      <c r="C110" s="534" t="str">
        <f>VLOOKUP(F110,'Бух. учет'!A$2:D$241,4,0)</f>
        <v>ТМ-630/10</v>
      </c>
      <c r="D110" s="534">
        <f>VLOOKUP(F110,'Бух. учет'!A$2:E$241,5,0)</f>
        <v>630</v>
      </c>
      <c r="E110" s="534">
        <f>VLOOKUP(F110,'Бух. учет'!A$2:F$241,6,0)</f>
        <v>1983</v>
      </c>
      <c r="F110" s="608">
        <v>24647</v>
      </c>
      <c r="G110" s="535">
        <f>VLOOKUP(F110,'Бух. учет'!A$2:G$241,7,0)</f>
        <v>915</v>
      </c>
      <c r="H110" s="536" t="str">
        <f>VLOOKUP(F110,'Бух. учет'!A$2:H$241,8,0)</f>
        <v>TPAHCФOPMATOP  TM-630-10/04</v>
      </c>
    </row>
    <row r="111" spans="1:10" ht="15.75" customHeight="1" x14ac:dyDescent="0.2">
      <c r="A111" s="537"/>
      <c r="B111" s="541" t="s">
        <v>1327</v>
      </c>
      <c r="C111" s="534" t="str">
        <f>VLOOKUP(F111,'Бух. учет'!A$2:D$241,4,0)</f>
        <v>ТМ-630/10</v>
      </c>
      <c r="D111" s="534">
        <f>VLOOKUP(F111,'Бух. учет'!A$2:E$241,5,0)</f>
        <v>630</v>
      </c>
      <c r="E111" s="534">
        <f>VLOOKUP(F111,'Бух. учет'!A$2:F$241,6,0)</f>
        <v>1983</v>
      </c>
      <c r="F111" s="607">
        <v>24606</v>
      </c>
      <c r="G111" s="535">
        <f>VLOOKUP(F111,'Бух. учет'!A$2:G$241,7,0)</f>
        <v>544</v>
      </c>
      <c r="H111" s="536" t="str">
        <f>VLOOKUP(F111,'Бух. учет'!A$2:H$241,8,0)</f>
        <v>TPAHCФOPMATOP  TM-630-10/04</v>
      </c>
    </row>
    <row r="112" spans="1:10" ht="15.75" customHeight="1" x14ac:dyDescent="0.2">
      <c r="A112" s="539" t="s">
        <v>430</v>
      </c>
      <c r="B112" s="540" t="s">
        <v>1325</v>
      </c>
      <c r="C112" s="534" t="str">
        <f>VLOOKUP(F112,'Бух. учет'!A$2:D$241,4,0)</f>
        <v>ТМ-250/10</v>
      </c>
      <c r="D112" s="534">
        <f>VLOOKUP(F112,'Бух. учет'!A$2:E$241,5,0)</f>
        <v>250</v>
      </c>
      <c r="E112" s="534">
        <f>VLOOKUP(F112,'Бух. учет'!A$2:F$241,6,0)</f>
        <v>1981</v>
      </c>
      <c r="F112" s="608">
        <v>1744</v>
      </c>
      <c r="G112" s="535">
        <f>VLOOKUP(F112,'Бух. учет'!A$2:G$241,7,0)</f>
        <v>945</v>
      </c>
      <c r="H112" s="536" t="str">
        <f>VLOOKUP(F112,'Бух. учет'!A$2:H$241,8,0)</f>
        <v>TPAHCФOPMATOP  ТМ-250-10/04</v>
      </c>
    </row>
    <row r="113" spans="1:8" ht="15.75" customHeight="1" x14ac:dyDescent="0.2">
      <c r="A113" s="537"/>
      <c r="B113" s="541" t="s">
        <v>1327</v>
      </c>
      <c r="C113" s="534" t="str">
        <f>VLOOKUP(F113,'Бух. учет'!A$2:D$241,4,0)</f>
        <v>ТМ-250/10</v>
      </c>
      <c r="D113" s="534">
        <f>VLOOKUP(F113,'Бух. учет'!A$2:E$241,5,0)</f>
        <v>250</v>
      </c>
      <c r="E113" s="534">
        <f>VLOOKUP(F113,'Бух. учет'!A$2:F$241,6,0)</f>
        <v>1980</v>
      </c>
      <c r="F113" s="607">
        <v>1447</v>
      </c>
      <c r="G113" s="535">
        <f>VLOOKUP(F113,'Бух. учет'!A$2:G$241,7,0)</f>
        <v>2162</v>
      </c>
      <c r="H113" s="536" t="str">
        <f>VLOOKUP(F113,'Бух. учет'!A$2:H$241,8,0)</f>
        <v>TPAHCФOPMATOP  ТМ-250-10/04</v>
      </c>
    </row>
    <row r="114" spans="1:8" ht="15.75" customHeight="1" x14ac:dyDescent="0.2">
      <c r="A114" s="539" t="s">
        <v>1016</v>
      </c>
      <c r="B114" s="540" t="s">
        <v>1325</v>
      </c>
      <c r="C114" s="534" t="str">
        <f>VLOOKUP(F114,'Бух. учет'!A$2:D$241,4,0)</f>
        <v>ТМ-250/10</v>
      </c>
      <c r="D114" s="534">
        <f>VLOOKUP(F114,'Бух. учет'!A$2:E$241,5,0)</f>
        <v>250</v>
      </c>
      <c r="E114" s="534">
        <f>VLOOKUP(F114,'Бух. учет'!A$2:F$241,6,0)</f>
        <v>1980</v>
      </c>
      <c r="F114" s="608">
        <v>781911</v>
      </c>
      <c r="G114" s="535">
        <f>VLOOKUP(F114,'Бух. учет'!A$2:G$241,7,0)</f>
        <v>512</v>
      </c>
      <c r="H114" s="536" t="str">
        <f>VLOOKUP(F114,'Бух. учет'!A$2:H$241,8,0)</f>
        <v>TPAHCФOPMATOP  TM-250-10/04</v>
      </c>
    </row>
    <row r="115" spans="1:8" ht="15.75" customHeight="1" x14ac:dyDescent="0.2">
      <c r="A115" s="537"/>
      <c r="B115" s="541" t="s">
        <v>1327</v>
      </c>
      <c r="C115" s="534" t="str">
        <f>VLOOKUP(F115,'Бух. учет'!A$2:D$241,4,0)</f>
        <v>ТМ-250/10</v>
      </c>
      <c r="D115" s="534">
        <f>VLOOKUP(F115,'Бух. учет'!A$2:E$241,5,0)</f>
        <v>250</v>
      </c>
      <c r="E115" s="534">
        <f>VLOOKUP(F115,'Бух. учет'!A$2:F$241,6,0)</f>
        <v>1979</v>
      </c>
      <c r="F115" s="610">
        <v>1078</v>
      </c>
      <c r="G115" s="535">
        <f>VLOOKUP(F115,'Бух. учет'!A$2:G$241,7,0)</f>
        <v>2251</v>
      </c>
      <c r="H115" s="536" t="str">
        <f>VLOOKUP(F115,'Бух. учет'!A$2:H$241,8,0)</f>
        <v>TPAHCФOPMATOP  TM-250-10/04</v>
      </c>
    </row>
    <row r="116" spans="1:8" ht="15.75" customHeight="1" x14ac:dyDescent="0.2">
      <c r="A116" s="539" t="s">
        <v>431</v>
      </c>
      <c r="B116" s="540" t="s">
        <v>1325</v>
      </c>
      <c r="C116" s="534" t="str">
        <f>VLOOKUP(F116,'Бух. учет'!A$2:D$241,4,0)</f>
        <v>ТМ-630/10</v>
      </c>
      <c r="D116" s="534">
        <f>VLOOKUP(F116,'Бух. учет'!A$2:E$241,5,0)</f>
        <v>630</v>
      </c>
      <c r="E116" s="534">
        <f>VLOOKUP(F116,'Бух. учет'!A$2:F$241,6,0)</f>
        <v>1978</v>
      </c>
      <c r="F116" s="608">
        <v>28060</v>
      </c>
      <c r="G116" s="535">
        <f>VLOOKUP(F116,'Бух. учет'!A$2:G$241,7,0)</f>
        <v>898</v>
      </c>
      <c r="H116" s="536" t="str">
        <f>VLOOKUP(F116,'Бух. учет'!A$2:H$241,8,0)</f>
        <v>TPAHCФOPMATOP  TM-630-10/04</v>
      </c>
    </row>
    <row r="117" spans="1:8" ht="15.75" customHeight="1" x14ac:dyDescent="0.2">
      <c r="A117" s="537"/>
      <c r="B117" s="541" t="s">
        <v>1327</v>
      </c>
      <c r="C117" s="534" t="str">
        <f>VLOOKUP(F117,'Бух. учет'!A$2:D$241,4,0)</f>
        <v>ТМ-630/10</v>
      </c>
      <c r="D117" s="534">
        <f>VLOOKUP(F117,'Бух. учет'!A$2:E$241,5,0)</f>
        <v>630</v>
      </c>
      <c r="E117" s="534">
        <f>VLOOKUP(F117,'Бух. учет'!A$2:F$241,6,0)</f>
        <v>1994</v>
      </c>
      <c r="F117" s="607">
        <v>70173</v>
      </c>
      <c r="G117" s="535">
        <f>VLOOKUP(F117,'Бух. учет'!A$2:G$241,7,0)</f>
        <v>2175</v>
      </c>
      <c r="H117" s="536" t="str">
        <f>VLOOKUP(F117,'Бух. учет'!A$2:H$241,8,0)</f>
        <v>TPAHCФOPMATOP  TM-630-10/04</v>
      </c>
    </row>
    <row r="118" spans="1:8" ht="15.75" customHeight="1" x14ac:dyDescent="0.2">
      <c r="A118" s="539" t="s">
        <v>432</v>
      </c>
      <c r="B118" s="540" t="s">
        <v>1325</v>
      </c>
      <c r="C118" s="534" t="str">
        <f>VLOOKUP(F118,'Бух. учет'!A$2:D$241,4,0)</f>
        <v>ТМ-400/10</v>
      </c>
      <c r="D118" s="534">
        <f>VLOOKUP(F118,'Бух. учет'!A$2:E$241,5,0)</f>
        <v>400</v>
      </c>
      <c r="E118" s="534">
        <f>VLOOKUP(F118,'Бух. учет'!A$2:F$241,6,0)</f>
        <v>1989</v>
      </c>
      <c r="F118" s="608">
        <v>40702</v>
      </c>
      <c r="G118" s="535">
        <f>VLOOKUP(F118,'Бух. учет'!A$2:G$241,7,0)</f>
        <v>541</v>
      </c>
      <c r="H118" s="536" t="str">
        <f>VLOOKUP(F118,'Бух. учет'!A$2:H$241,8,0)</f>
        <v>TPAHCФOPMATOP  TMЭ-400-10/04</v>
      </c>
    </row>
    <row r="119" spans="1:8" ht="15.75" customHeight="1" x14ac:dyDescent="0.2">
      <c r="A119" s="537"/>
      <c r="B119" s="541" t="s">
        <v>1327</v>
      </c>
      <c r="C119" s="534" t="str">
        <f>VLOOKUP(F119,'Бух. учет'!A$2:D$241,4,0)</f>
        <v>ТМ-250/10</v>
      </c>
      <c r="D119" s="534">
        <f>VLOOKUP(F119,'Бух. учет'!A$2:E$241,5,0)</f>
        <v>250</v>
      </c>
      <c r="E119" s="534">
        <f>VLOOKUP(F119,'Бух. учет'!A$2:F$241,6,0)</f>
        <v>1981</v>
      </c>
      <c r="F119" s="607">
        <v>1689</v>
      </c>
      <c r="G119" s="535">
        <f>VLOOKUP(F119,'Бух. учет'!A$2:G$241,7,0)</f>
        <v>2188</v>
      </c>
      <c r="H119" s="536" t="str">
        <f>VLOOKUP(F119,'Бух. учет'!A$2:H$241,8,0)</f>
        <v>TPAHCФOPMATOP  ТМ-250-10/04</v>
      </c>
    </row>
    <row r="120" spans="1:8" ht="15.75" customHeight="1" x14ac:dyDescent="0.2">
      <c r="A120" s="542" t="s">
        <v>1336</v>
      </c>
      <c r="B120" s="540" t="s">
        <v>1325</v>
      </c>
      <c r="C120" s="534" t="str">
        <f>VLOOKUP(F120,'Бух. учет'!A$2:D$241,4,0)</f>
        <v>ТМ-400/10</v>
      </c>
      <c r="D120" s="534">
        <f>VLOOKUP(F120,'Бух. учет'!A$2:E$241,5,0)</f>
        <v>400</v>
      </c>
      <c r="E120" s="534">
        <f>VLOOKUP(F120,'Бух. учет'!A$2:F$241,6,0)</f>
        <v>1985</v>
      </c>
      <c r="F120" s="608">
        <v>23340</v>
      </c>
      <c r="G120" s="535">
        <f>VLOOKUP(F120,'Бух. учет'!A$2:G$241,7,0)</f>
        <v>723</v>
      </c>
      <c r="H120" s="536" t="str">
        <f>VLOOKUP(F120,'Бух. учет'!A$2:H$241,8,0)</f>
        <v>TPAHCФOPMATOP  TM-400-10/04</v>
      </c>
    </row>
    <row r="121" spans="1:8" ht="15.75" customHeight="1" x14ac:dyDescent="0.2">
      <c r="A121" s="547" t="s">
        <v>587</v>
      </c>
      <c r="B121" s="541" t="s">
        <v>1327</v>
      </c>
      <c r="C121" s="534" t="str">
        <f>VLOOKUP(F121,'Бух. учет'!A$2:D$241,4,0)</f>
        <v>ТМ-400/10</v>
      </c>
      <c r="D121" s="534">
        <f>VLOOKUP(F121,'Бух. учет'!A$2:E$241,5,0)</f>
        <v>400</v>
      </c>
      <c r="E121" s="534">
        <f>VLOOKUP(F121,'Бух. учет'!A$2:F$241,6,0)</f>
        <v>1981</v>
      </c>
      <c r="F121" s="607">
        <v>11985</v>
      </c>
      <c r="G121" s="535">
        <f>VLOOKUP(F121,'Бух. учет'!A$2:G$241,7,0)</f>
        <v>912</v>
      </c>
      <c r="H121" s="536" t="str">
        <f>VLOOKUP(F121,'Бух. учет'!A$2:H$241,8,0)</f>
        <v>TPAHCФOPMATOP  TM-400-10/04</v>
      </c>
    </row>
    <row r="122" spans="1:8" ht="15.75" customHeight="1" x14ac:dyDescent="0.2">
      <c r="A122" s="544"/>
      <c r="B122" s="540" t="s">
        <v>1325</v>
      </c>
      <c r="C122" s="534" t="str">
        <f>VLOOKUP(F122,'Бух. учет'!A$2:D$241,4,0)</f>
        <v>ТМ-630/10</v>
      </c>
      <c r="D122" s="534">
        <f>VLOOKUP(F122,'Бух. учет'!A$2:E$241,5,0)</f>
        <v>630</v>
      </c>
      <c r="E122" s="534">
        <f>VLOOKUP(F122,'Бух. учет'!A$2:F$241,6,0)</f>
        <v>1995</v>
      </c>
      <c r="F122" s="608">
        <v>71247</v>
      </c>
      <c r="G122" s="535">
        <f>VLOOKUP(F122,'Бух. учет'!A$2:G$241,7,0)</f>
        <v>932</v>
      </c>
      <c r="H122" s="536" t="str">
        <f>VLOOKUP(F122,'Бух. учет'!A$2:H$241,8,0)</f>
        <v>TPAHCФOPMATOP  ТМ-630-10/04</v>
      </c>
    </row>
    <row r="123" spans="1:8" ht="15.75" customHeight="1" x14ac:dyDescent="0.2">
      <c r="A123" s="543" t="s">
        <v>588</v>
      </c>
      <c r="B123" s="541" t="s">
        <v>1325</v>
      </c>
      <c r="C123" s="534" t="str">
        <f>VLOOKUP(F123,'Бух. учет'!A$2:D$241,4,0)</f>
        <v>ТМ-630/10</v>
      </c>
      <c r="D123" s="534">
        <f>VLOOKUP(F123,'Бух. учет'!A$2:E$241,5,0)</f>
        <v>630</v>
      </c>
      <c r="E123" s="534">
        <f>VLOOKUP(F123,'Бух. учет'!A$2:F$241,6,0)</f>
        <v>1989</v>
      </c>
      <c r="F123" s="607">
        <v>51427</v>
      </c>
      <c r="G123" s="535">
        <f>VLOOKUP(F123,'Бух. учет'!A$2:G$241,7,0)</f>
        <v>852</v>
      </c>
      <c r="H123" s="536" t="str">
        <f>VLOOKUP(F123,'Бух. учет'!A$2:H$241,8,0)</f>
        <v>TPAHCФOPMATOP  TM-630-10/04</v>
      </c>
    </row>
    <row r="124" spans="1:8" ht="15.75" customHeight="1" x14ac:dyDescent="0.2">
      <c r="A124" s="544"/>
      <c r="B124" s="540" t="s">
        <v>1327</v>
      </c>
      <c r="C124" s="534" t="str">
        <f>VLOOKUP(F124,'Бух. учет'!A$2:D$241,4,0)</f>
        <v>ТМ-400/10</v>
      </c>
      <c r="D124" s="534">
        <f>VLOOKUP(F124,'Бух. учет'!A$2:E$241,5,0)</f>
        <v>400</v>
      </c>
      <c r="E124" s="534">
        <f>VLOOKUP(F124,'Бух. учет'!A$2:F$241,6,0)</f>
        <v>1981</v>
      </c>
      <c r="F124" s="608">
        <v>56617</v>
      </c>
      <c r="G124" s="535">
        <f>VLOOKUP(F124,'Бух. учет'!A$2:G$241,7,0)</f>
        <v>688</v>
      </c>
      <c r="H124" s="536" t="str">
        <f>VLOOKUP(F124,'Бух. учет'!A$2:H$241,8,0)</f>
        <v>TPAHCФOPMATOP  TM-400-10/04</v>
      </c>
    </row>
    <row r="125" spans="1:8" ht="15.75" customHeight="1" x14ac:dyDescent="0.2">
      <c r="A125" s="543" t="s">
        <v>589</v>
      </c>
      <c r="B125" s="541" t="s">
        <v>1325</v>
      </c>
      <c r="C125" s="534" t="str">
        <f>VLOOKUP(F125,'Бух. учет'!A$2:D$241,4,0)</f>
        <v>ТМ-630/10</v>
      </c>
      <c r="D125" s="534">
        <f>VLOOKUP(F125,'Бух. учет'!A$2:E$241,5,0)</f>
        <v>630</v>
      </c>
      <c r="E125" s="534">
        <f>VLOOKUP(F125,'Бух. учет'!A$2:F$241,6,0)</f>
        <v>1986</v>
      </c>
      <c r="F125" s="607">
        <v>40892</v>
      </c>
      <c r="G125" s="535">
        <f>VLOOKUP(F125,'Бух. учет'!A$2:G$241,7,0)</f>
        <v>802</v>
      </c>
      <c r="H125" s="536" t="str">
        <f>VLOOKUP(F125,'Бух. учет'!A$2:H$241,8,0)</f>
        <v>TPAHCФOPMATOP  TM-630-10/04</v>
      </c>
    </row>
    <row r="126" spans="1:8" ht="15.75" customHeight="1" x14ac:dyDescent="0.2">
      <c r="A126" s="544"/>
      <c r="B126" s="540" t="s">
        <v>1327</v>
      </c>
      <c r="C126" s="534" t="str">
        <f>VLOOKUP(F126,'Бух. учет'!A$2:D$241,4,0)</f>
        <v>ТМ-630/10</v>
      </c>
      <c r="D126" s="534">
        <f>VLOOKUP(F126,'Бух. учет'!A$2:E$241,5,0)</f>
        <v>630</v>
      </c>
      <c r="E126" s="534">
        <f>VLOOKUP(F126,'Бух. учет'!A$2:F$241,6,0)</f>
        <v>1984</v>
      </c>
      <c r="F126" s="608">
        <v>27241</v>
      </c>
      <c r="G126" s="535">
        <f>VLOOKUP(F126,'Бух. учет'!A$2:G$241,7,0)</f>
        <v>1955</v>
      </c>
      <c r="H126" s="536" t="str">
        <f>VLOOKUP(F126,'Бух. учет'!A$2:H$241,8,0)</f>
        <v>TPAHCФOPMATOP  TM-630-10/04</v>
      </c>
    </row>
    <row r="127" spans="1:8" ht="15.75" customHeight="1" x14ac:dyDescent="0.2">
      <c r="A127" s="543" t="s">
        <v>590</v>
      </c>
      <c r="B127" s="541" t="s">
        <v>1325</v>
      </c>
      <c r="C127" s="534" t="str">
        <f>VLOOKUP(F127,'Бух. учет'!A$2:D$241,4,0)</f>
        <v>ТМ-630/10</v>
      </c>
      <c r="D127" s="534">
        <f>VLOOKUP(F127,'Бух. учет'!A$2:E$241,5,0)</f>
        <v>630</v>
      </c>
      <c r="E127" s="534">
        <f>VLOOKUP(F127,'Бух. учет'!A$2:F$241,6,0)</f>
        <v>1986</v>
      </c>
      <c r="F127" s="607">
        <v>40904</v>
      </c>
      <c r="G127" s="535">
        <f>VLOOKUP(F127,'Бух. учет'!A$2:G$241,7,0)</f>
        <v>803</v>
      </c>
      <c r="H127" s="536" t="str">
        <f>VLOOKUP(F127,'Бух. учет'!A$2:H$241,8,0)</f>
        <v>TPAHCФOPMATOP  TM-630-10/04</v>
      </c>
    </row>
    <row r="128" spans="1:8" ht="15.75" customHeight="1" x14ac:dyDescent="0.2">
      <c r="A128" s="544"/>
      <c r="B128" s="540" t="s">
        <v>1327</v>
      </c>
      <c r="C128" s="534" t="str">
        <f>VLOOKUP(F128,'Бух. учет'!A$2:D$241,4,0)</f>
        <v>ТМ-630/10</v>
      </c>
      <c r="D128" s="534">
        <f>VLOOKUP(F128,'Бух. учет'!A$2:E$241,5,0)</f>
        <v>630</v>
      </c>
      <c r="E128" s="534">
        <f>VLOOKUP(F128,'Бух. учет'!A$2:F$241,6,0)</f>
        <v>1978</v>
      </c>
      <c r="F128" s="608">
        <v>7652</v>
      </c>
      <c r="G128" s="535">
        <f>VLOOKUP(F128,'Бух. учет'!A$2:G$241,7,0)</f>
        <v>1466</v>
      </c>
      <c r="H128" s="536" t="str">
        <f>VLOOKUP(F128,'Бух. учет'!A$2:H$241,8,0)</f>
        <v>TPAHCФOPMATOP  ТМ-630-10/04</v>
      </c>
    </row>
    <row r="129" spans="1:16" ht="15.75" customHeight="1" x14ac:dyDescent="0.2">
      <c r="A129" s="543" t="s">
        <v>591</v>
      </c>
      <c r="B129" s="541" t="s">
        <v>1325</v>
      </c>
      <c r="C129" s="534" t="str">
        <f>VLOOKUP(F129,'Бух. учет'!A$2:D$241,4,0)</f>
        <v>ТМ-630/10</v>
      </c>
      <c r="D129" s="534">
        <f>VLOOKUP(F129,'Бух. учет'!A$2:E$241,5,0)</f>
        <v>630</v>
      </c>
      <c r="E129" s="534">
        <f>VLOOKUP(F129,'Бух. учет'!A$2:F$241,6,0)</f>
        <v>1993</v>
      </c>
      <c r="F129" s="607">
        <v>68344</v>
      </c>
      <c r="G129" s="535">
        <f>VLOOKUP(F129,'Бух. учет'!A$2:G$241,7,0)</f>
        <v>908</v>
      </c>
      <c r="H129" s="536" t="str">
        <f>VLOOKUP(F129,'Бух. учет'!A$2:H$241,8,0)</f>
        <v>TPAHCФOPMATOP  TM-630-10/04</v>
      </c>
    </row>
    <row r="130" spans="1:16" ht="15.75" customHeight="1" x14ac:dyDescent="0.2">
      <c r="A130" s="544"/>
      <c r="B130" s="540" t="s">
        <v>1327</v>
      </c>
      <c r="C130" s="534" t="str">
        <f>VLOOKUP(F130,'Бух. учет'!A$2:D$241,4,0)</f>
        <v>ТМ-630/10</v>
      </c>
      <c r="D130" s="534">
        <f>VLOOKUP(F130,'Бух. учет'!A$2:E$241,5,0)</f>
        <v>630</v>
      </c>
      <c r="E130" s="534">
        <f>VLOOKUP(F130,'Бух. учет'!A$2:F$241,6,0)</f>
        <v>1990</v>
      </c>
      <c r="F130" s="608">
        <v>56611</v>
      </c>
      <c r="G130" s="535">
        <f>VLOOKUP(F130,'Бух. учет'!A$2:G$241,7,0)</f>
        <v>2226</v>
      </c>
      <c r="H130" s="536" t="str">
        <f>VLOOKUP(F130,'Бух. учет'!A$2:H$241,8,0)</f>
        <v>TPAHCФOPMATOP  TM-630-10/04</v>
      </c>
    </row>
    <row r="131" spans="1:16" ht="15.75" customHeight="1" x14ac:dyDescent="0.2">
      <c r="A131" s="543" t="s">
        <v>592</v>
      </c>
      <c r="B131" s="541" t="s">
        <v>1325</v>
      </c>
      <c r="C131" s="534" t="str">
        <f>VLOOKUP(F131,'Бух. учет'!A$2:D$241,4,0)</f>
        <v>ТМ-630/10</v>
      </c>
      <c r="D131" s="534">
        <f>VLOOKUP(F131,'Бух. учет'!A$2:E$241,5,0)</f>
        <v>630</v>
      </c>
      <c r="E131" s="534">
        <f>VLOOKUP(F131,'Бух. учет'!A$2:F$241,6,0)</f>
        <v>1986</v>
      </c>
      <c r="F131" s="607">
        <v>38854</v>
      </c>
      <c r="G131" s="535">
        <f>VLOOKUP(F131,'Бух. учет'!A$2:G$241,7,0)</f>
        <v>584</v>
      </c>
      <c r="H131" s="536" t="str">
        <f>VLOOKUP(F131,'Бух. учет'!A$2:H$241,8,0)</f>
        <v>TPAHCФOPMATOP  TM-630-10/04</v>
      </c>
    </row>
    <row r="132" spans="1:16" ht="15.75" customHeight="1" x14ac:dyDescent="0.2">
      <c r="A132" s="544"/>
      <c r="B132" s="540" t="s">
        <v>1327</v>
      </c>
      <c r="C132" s="534" t="str">
        <f>VLOOKUP(F132,'Бух. учет'!A$2:D$241,4,0)</f>
        <v>ТМ-630/10</v>
      </c>
      <c r="D132" s="534">
        <f>VLOOKUP(F132,'Бух. учет'!A$2:E$241,5,0)</f>
        <v>630</v>
      </c>
      <c r="E132" s="534">
        <f>VLOOKUP(F132,'Бух. учет'!A$2:F$241,6,0)</f>
        <v>1982</v>
      </c>
      <c r="F132" s="608">
        <v>56664</v>
      </c>
      <c r="G132" s="535">
        <f>VLOOKUP(F132,'Бух. учет'!A$2:G$241,7,0)</f>
        <v>1239</v>
      </c>
      <c r="H132" s="536" t="str">
        <f>VLOOKUP(F132,'Бух. учет'!A$2:H$241,8,0)</f>
        <v>TPAHCФOPMATOP  TM-630-10/04</v>
      </c>
    </row>
    <row r="133" spans="1:16" ht="15.75" customHeight="1" x14ac:dyDescent="0.2">
      <c r="A133" s="543" t="s">
        <v>593</v>
      </c>
      <c r="B133" s="541" t="s">
        <v>1325</v>
      </c>
      <c r="C133" s="534" t="str">
        <f>VLOOKUP(F133,'Бух. учет'!A$2:D$241,4,0)</f>
        <v>ТМ-630/10</v>
      </c>
      <c r="D133" s="534">
        <f>VLOOKUP(F133,'Бух. учет'!A$2:E$241,5,0)</f>
        <v>630</v>
      </c>
      <c r="E133" s="534">
        <f>VLOOKUP(F133,'Бух. учет'!A$2:F$241,6,0)</f>
        <v>1986</v>
      </c>
      <c r="F133" s="607">
        <v>38811</v>
      </c>
      <c r="G133" s="535">
        <f>VLOOKUP(F133,'Бух. учет'!A$2:G$241,7,0)</f>
        <v>625</v>
      </c>
      <c r="H133" s="536" t="str">
        <f>VLOOKUP(F133,'Бух. учет'!A$2:H$241,8,0)</f>
        <v>TPAHCФOPMATOP  TM-630-10/04</v>
      </c>
    </row>
    <row r="134" spans="1:16" ht="15.75" customHeight="1" x14ac:dyDescent="0.2">
      <c r="A134" s="544"/>
      <c r="B134" s="540" t="s">
        <v>1327</v>
      </c>
      <c r="C134" s="534" t="str">
        <f>VLOOKUP(F134,'Бух. учет'!A$2:D$241,4,0)</f>
        <v>ТМ-630/10</v>
      </c>
      <c r="D134" s="534">
        <f>VLOOKUP(F134,'Бух. учет'!A$2:E$241,5,0)</f>
        <v>630</v>
      </c>
      <c r="E134" s="534">
        <f>VLOOKUP(F134,'Бух. учет'!A$2:F$241,6,0)</f>
        <v>1983</v>
      </c>
      <c r="F134" s="608">
        <v>6796</v>
      </c>
      <c r="G134" s="535">
        <f>VLOOKUP(F134,'Бух. учет'!A$2:G$241,7,0)</f>
        <v>1254</v>
      </c>
      <c r="H134" s="536" t="str">
        <f>VLOOKUP(F134,'Бух. учет'!A$2:H$241,8,0)</f>
        <v>TPAHCФOPMATOP  TM-630-10/04</v>
      </c>
    </row>
    <row r="135" spans="1:16" ht="15.75" customHeight="1" x14ac:dyDescent="0.2">
      <c r="A135" s="543" t="s">
        <v>594</v>
      </c>
      <c r="B135" s="541" t="s">
        <v>1325</v>
      </c>
      <c r="C135" s="534" t="str">
        <f>VLOOKUP(F135,'Бух. учет'!A$2:D$241,4,0)</f>
        <v>ТМ-630/10</v>
      </c>
      <c r="D135" s="534">
        <f>VLOOKUP(F135,'Бух. учет'!A$2:E$241,5,0)</f>
        <v>630</v>
      </c>
      <c r="E135" s="534">
        <f>VLOOKUP(F135,'Бух. учет'!A$2:F$241,6,0)</f>
        <v>1992</v>
      </c>
      <c r="F135" s="607">
        <v>65892</v>
      </c>
      <c r="G135" s="535">
        <f>VLOOKUP(F135,'Бух. учет'!A$2:G$241,7,0)</f>
        <v>626</v>
      </c>
      <c r="H135" s="536" t="str">
        <f>VLOOKUP(F135,'Бух. учет'!A$2:H$241,8,0)</f>
        <v>TPAHCФOPMATOP  TM-630-10/04</v>
      </c>
    </row>
    <row r="136" spans="1:16" ht="15.75" customHeight="1" x14ac:dyDescent="0.2">
      <c r="A136" s="544"/>
      <c r="B136" s="540" t="s">
        <v>1327</v>
      </c>
      <c r="C136" s="534" t="str">
        <f>VLOOKUP(F136,'Бух. учет'!A$2:D$241,4,0)</f>
        <v>ТМ-630/10</v>
      </c>
      <c r="D136" s="534">
        <f>VLOOKUP(F136,'Бух. учет'!A$2:E$241,5,0)</f>
        <v>630</v>
      </c>
      <c r="E136" s="534">
        <f>VLOOKUP(F136,'Бух. учет'!A$2:F$241,6,0)</f>
        <v>1982</v>
      </c>
      <c r="F136" s="608">
        <v>58582</v>
      </c>
      <c r="G136" s="535">
        <f>VLOOKUP(F136,'Бух. учет'!A$2:G$241,7,0)</f>
        <v>1270</v>
      </c>
      <c r="H136" s="536" t="str">
        <f>VLOOKUP(F136,'Бух. учет'!A$2:H$241,8,0)</f>
        <v>TPAHCФOPMATOP  TM-630-10/04</v>
      </c>
    </row>
    <row r="137" spans="1:16" ht="15.75" customHeight="1" x14ac:dyDescent="0.2">
      <c r="A137" s="545" t="s">
        <v>595</v>
      </c>
      <c r="B137" s="541" t="s">
        <v>1325</v>
      </c>
      <c r="C137" s="534" t="str">
        <f>VLOOKUP(F137,'Бух. учет'!A$2:D$241,4,0)</f>
        <v>ТМ-630/10</v>
      </c>
      <c r="D137" s="534">
        <f>VLOOKUP(F137,'Бух. учет'!A$2:E$241,5,0)</f>
        <v>630</v>
      </c>
      <c r="E137" s="534">
        <f>VLOOKUP(F137,'Бух. учет'!A$2:F$241,6,0)</f>
        <v>1990</v>
      </c>
      <c r="F137" s="607">
        <v>56203</v>
      </c>
      <c r="G137" s="535">
        <f>VLOOKUP(F137,'Бух. учет'!A$2:G$241,7,0)</f>
        <v>652</v>
      </c>
      <c r="H137" s="536" t="str">
        <f>VLOOKUP(F137,'Бух. учет'!A$2:H$241,8,0)</f>
        <v>TPAHCФOPMATOP  TM-630-10/04</v>
      </c>
    </row>
    <row r="138" spans="1:16" ht="15.75" customHeight="1" x14ac:dyDescent="0.2">
      <c r="A138" s="544"/>
      <c r="B138" s="540" t="s">
        <v>1327</v>
      </c>
      <c r="C138" s="534" t="str">
        <f>VLOOKUP(F138,'Бух. учет'!A$2:D$241,4,0)</f>
        <v>ТМ-630/10</v>
      </c>
      <c r="D138" s="534">
        <f>VLOOKUP(F138,'Бух. учет'!A$2:E$241,5,0)</f>
        <v>630</v>
      </c>
      <c r="E138" s="534">
        <f>VLOOKUP(F138,'Бух. учет'!A$2:F$241,6,0)</f>
        <v>1981</v>
      </c>
      <c r="F138" s="608">
        <v>18711</v>
      </c>
      <c r="G138" s="535">
        <f>VLOOKUP(F138,'Бух. учет'!A$2:G$241,7,0)</f>
        <v>653</v>
      </c>
      <c r="H138" s="536" t="str">
        <f>VLOOKUP(F138,'Бух. учет'!A$2:H$241,8,0)</f>
        <v>TPAHCФOPMATOP  TM-630-10/04</v>
      </c>
    </row>
    <row r="139" spans="1:16" ht="15.75" customHeight="1" x14ac:dyDescent="0.2">
      <c r="A139" s="545" t="s">
        <v>597</v>
      </c>
      <c r="B139" s="541" t="s">
        <v>1325</v>
      </c>
      <c r="C139" s="534" t="str">
        <f>VLOOKUP(F139,'Бух. учет'!A$2:D$241,4,0)</f>
        <v>ТМ-250/10</v>
      </c>
      <c r="D139" s="534">
        <f>VLOOKUP(F139,'Бух. учет'!A$2:E$241,5,0)</f>
        <v>250</v>
      </c>
      <c r="E139" s="534">
        <f>VLOOKUP(F139,'Бух. учет'!A$2:F$241,6,0)</f>
        <v>1979</v>
      </c>
      <c r="F139" s="607">
        <v>756766</v>
      </c>
      <c r="G139" s="535">
        <f>VLOOKUP(F139,'Бух. учет'!A$2:G$241,7,0)</f>
        <v>699</v>
      </c>
      <c r="H139" s="536" t="str">
        <f>VLOOKUP(F139,'Бух. учет'!A$2:H$241,8,0)</f>
        <v>TPAHCФOPMATOP  TM-250-10/04</v>
      </c>
    </row>
    <row r="140" spans="1:16" ht="15.75" customHeight="1" x14ac:dyDescent="0.2">
      <c r="A140" s="544"/>
      <c r="B140" s="540" t="s">
        <v>1327</v>
      </c>
      <c r="C140" s="534" t="str">
        <f>VLOOKUP(F140,'Бух. учет'!A$2:D$241,4,0)</f>
        <v>ТМ-250/10</v>
      </c>
      <c r="D140" s="534">
        <f>VLOOKUP(F140,'Бух. учет'!A$2:E$241,5,0)</f>
        <v>250</v>
      </c>
      <c r="E140" s="534">
        <f>VLOOKUP(F140,'Бух. учет'!A$2:F$241,6,0)</f>
        <v>1984</v>
      </c>
      <c r="F140" s="608">
        <v>1505</v>
      </c>
      <c r="G140" s="535">
        <f>VLOOKUP(F140,'Бух. учет'!A$2:G$241,7,0)</f>
        <v>700</v>
      </c>
      <c r="H140" s="536" t="str">
        <f>VLOOKUP(F140,'Бух. учет'!A$2:H$241,8,0)</f>
        <v>TPAHCФOPMATOP  TM-250-10/04</v>
      </c>
      <c r="K140" s="350"/>
      <c r="L140" s="350"/>
      <c r="M140" s="350"/>
      <c r="N140" s="350"/>
      <c r="O140" s="350"/>
      <c r="P140" s="350"/>
    </row>
    <row r="141" spans="1:16" ht="15.75" customHeight="1" x14ac:dyDescent="0.2">
      <c r="A141" s="545" t="s">
        <v>598</v>
      </c>
      <c r="B141" s="541" t="s">
        <v>1325</v>
      </c>
      <c r="C141" s="534" t="str">
        <f>VLOOKUP(F141,'Бух. учет'!A$2:D$241,4,0)</f>
        <v>ТМГ-400/10</v>
      </c>
      <c r="D141" s="534">
        <f>VLOOKUP(F141,'Бух. учет'!A$2:E$241,5,0)</f>
        <v>400</v>
      </c>
      <c r="E141" s="534">
        <f>VLOOKUP(F141,'Бух. учет'!A$2:F$241,6,0)</f>
        <v>1991</v>
      </c>
      <c r="F141" s="607">
        <v>1321303</v>
      </c>
      <c r="G141" s="535">
        <f>VLOOKUP(F141,'Бух. учет'!A$2:G$241,7,0)</f>
        <v>746</v>
      </c>
      <c r="H141" s="536" t="str">
        <f>VLOOKUP(F141,'Бух. учет'!A$2:H$241,8,0)</f>
        <v>TPAHCФOPMATOP  TM-400-10/04</v>
      </c>
      <c r="K141" s="350"/>
      <c r="L141" s="350"/>
      <c r="M141" s="350"/>
      <c r="N141" s="350"/>
      <c r="O141" s="350"/>
      <c r="P141" s="350"/>
    </row>
    <row r="142" spans="1:16" ht="15.75" customHeight="1" x14ac:dyDescent="0.2">
      <c r="A142" s="544"/>
      <c r="B142" s="540" t="s">
        <v>1327</v>
      </c>
      <c r="C142" s="534" t="str">
        <f>VLOOKUP(F142,'Бух. учет'!A$2:D$241,4,0)</f>
        <v>ТМГ-400/10</v>
      </c>
      <c r="D142" s="534">
        <f>VLOOKUP(F142,'Бух. учет'!A$2:E$241,5,0)</f>
        <v>400</v>
      </c>
      <c r="E142" s="534">
        <f>VLOOKUP(F142,'Бух. учет'!A$2:F$241,6,0)</f>
        <v>1991</v>
      </c>
      <c r="F142" s="608">
        <v>1319161</v>
      </c>
      <c r="G142" s="535">
        <f>VLOOKUP(F142,'Бух. учет'!A$2:G$241,7,0)</f>
        <v>535</v>
      </c>
      <c r="H142" s="536" t="str">
        <f>VLOOKUP(F142,'Бух. учет'!A$2:H$241,8,0)</f>
        <v>TPAHCФOPMATOP  TMЭ-400-10/04</v>
      </c>
      <c r="K142" s="350"/>
      <c r="L142" s="350"/>
      <c r="M142" s="350"/>
      <c r="N142" s="350"/>
      <c r="O142" s="350"/>
      <c r="P142" s="350"/>
    </row>
    <row r="143" spans="1:16" ht="15.75" customHeight="1" x14ac:dyDescent="0.2">
      <c r="A143" s="543" t="s">
        <v>609</v>
      </c>
      <c r="B143" s="541" t="s">
        <v>1325</v>
      </c>
      <c r="C143" s="534" t="str">
        <f>VLOOKUP(F143,'Бух. учет'!A$2:D$241,4,0)</f>
        <v>ТМ-630/10</v>
      </c>
      <c r="D143" s="534">
        <f>VLOOKUP(F143,'Бух. учет'!A$2:E$241,5,0)</f>
        <v>630</v>
      </c>
      <c r="E143" s="534">
        <f>VLOOKUP(F143,'Бух. учет'!A$2:F$241,6,0)</f>
        <v>1985</v>
      </c>
      <c r="F143" s="607">
        <v>33948</v>
      </c>
      <c r="G143" s="535">
        <f>VLOOKUP(F143,'Бух. учет'!A$2:G$241,7,0)</f>
        <v>546</v>
      </c>
      <c r="H143" s="536" t="str">
        <f>VLOOKUP(F143,'Бух. учет'!A$2:H$241,8,0)</f>
        <v>TPAHCФOPMATOP  TM-630-10/04</v>
      </c>
      <c r="I143" s="341"/>
      <c r="J143" s="341"/>
    </row>
    <row r="144" spans="1:16" ht="15.75" customHeight="1" x14ac:dyDescent="0.2">
      <c r="A144" s="544"/>
      <c r="B144" s="540" t="s">
        <v>1327</v>
      </c>
      <c r="C144" s="534" t="str">
        <f>VLOOKUP(F144,'Бух. учет'!A$2:D$241,4,0)</f>
        <v>ТМ-630/10</v>
      </c>
      <c r="D144" s="534">
        <f>VLOOKUP(F144,'Бух. учет'!A$2:E$241,5,0)</f>
        <v>630</v>
      </c>
      <c r="E144" s="534">
        <f>VLOOKUP(F144,'Бух. учет'!A$2:F$241,6,0)</f>
        <v>1985</v>
      </c>
      <c r="F144" s="608">
        <v>33842</v>
      </c>
      <c r="G144" s="535">
        <f>VLOOKUP(F144,'Бух. учет'!A$2:G$241,7,0)</f>
        <v>1326</v>
      </c>
      <c r="H144" s="536" t="str">
        <f>VLOOKUP(F144,'Бух. учет'!A$2:H$241,8,0)</f>
        <v>TPAHCФOPMATOP  TM-630-10/04</v>
      </c>
      <c r="I144" s="341"/>
      <c r="J144" s="341"/>
    </row>
    <row r="145" spans="1:10" ht="15.75" customHeight="1" x14ac:dyDescent="0.2">
      <c r="A145" s="543" t="s">
        <v>610</v>
      </c>
      <c r="B145" s="541" t="s">
        <v>1325</v>
      </c>
      <c r="C145" s="534" t="str">
        <f>VLOOKUP(F145,'Бух. учет'!A$2:D$241,4,0)</f>
        <v>ТМ-630/10</v>
      </c>
      <c r="D145" s="534">
        <f>VLOOKUP(F145,'Бух. учет'!A$2:E$241,5,0)</f>
        <v>630</v>
      </c>
      <c r="E145" s="534">
        <f>VLOOKUP(F145,'Бух. учет'!A$2:F$241,6,0)</f>
        <v>1986</v>
      </c>
      <c r="F145" s="607">
        <v>39957</v>
      </c>
      <c r="G145" s="535">
        <f>VLOOKUP(F145,'Бух. учет'!A$2:G$241,7,0)</f>
        <v>809</v>
      </c>
      <c r="H145" s="536" t="str">
        <f>VLOOKUP(F145,'Бух. учет'!A$2:H$241,8,0)</f>
        <v>TPAHCФOPMATOP  TM-630-10/04</v>
      </c>
      <c r="I145" s="341"/>
      <c r="J145" s="341"/>
    </row>
    <row r="146" spans="1:10" ht="15.75" customHeight="1" x14ac:dyDescent="0.2">
      <c r="A146" s="544"/>
      <c r="B146" s="540" t="s">
        <v>1327</v>
      </c>
      <c r="C146" s="534" t="str">
        <f>VLOOKUP(F146,'Бух. учет'!A$2:D$241,4,0)</f>
        <v>ТМ-630/10</v>
      </c>
      <c r="D146" s="534">
        <f>VLOOKUP(F146,'Бух. учет'!A$2:E$241,5,0)</f>
        <v>630</v>
      </c>
      <c r="E146" s="534">
        <f>VLOOKUP(F146,'Бух. учет'!A$2:F$241,6,0)</f>
        <v>1990</v>
      </c>
      <c r="F146" s="608">
        <v>58380</v>
      </c>
      <c r="G146" s="535">
        <f>VLOOKUP(F146,'Бух. учет'!A$2:G$241,7,0)</f>
        <v>831</v>
      </c>
      <c r="H146" s="536" t="str">
        <f>VLOOKUP(F146,'Бух. учет'!A$2:H$241,8,0)</f>
        <v>TPAHCФOPMATOP  TM-630-10/04</v>
      </c>
      <c r="I146" s="341"/>
      <c r="J146" s="341"/>
    </row>
    <row r="147" spans="1:10" ht="15.75" customHeight="1" x14ac:dyDescent="0.2">
      <c r="A147" s="543" t="s">
        <v>767</v>
      </c>
      <c r="B147" s="541" t="s">
        <v>1325</v>
      </c>
      <c r="C147" s="534" t="str">
        <f>VLOOKUP(F147,'Бух. учет'!A$2:D$241,4,0)</f>
        <v>ТМ-630/10</v>
      </c>
      <c r="D147" s="534">
        <f>VLOOKUP(F147,'Бух. учет'!A$2:E$241,5,0)</f>
        <v>630</v>
      </c>
      <c r="E147" s="534">
        <f>VLOOKUP(F147,'Бух. учет'!A$2:F$241,6,0)</f>
        <v>1989</v>
      </c>
      <c r="F147" s="607">
        <v>51464</v>
      </c>
      <c r="G147" s="535">
        <f>VLOOKUP(F147,'Бух. учет'!A$2:G$241,7,0)</f>
        <v>754</v>
      </c>
      <c r="H147" s="536" t="str">
        <f>VLOOKUP(F147,'Бух. учет'!A$2:H$241,8,0)</f>
        <v>TPAHCФOPMATOP  TM-630-10/04</v>
      </c>
      <c r="I147" s="341"/>
      <c r="J147" s="341"/>
    </row>
    <row r="148" spans="1:10" ht="15.75" customHeight="1" x14ac:dyDescent="0.2">
      <c r="A148" s="544"/>
      <c r="B148" s="540" t="s">
        <v>1327</v>
      </c>
      <c r="C148" s="534" t="str">
        <f>VLOOKUP(F148,'Бух. учет'!A$2:D$241,4,0)</f>
        <v>ТМ-630/10</v>
      </c>
      <c r="D148" s="534">
        <f>VLOOKUP(F148,'Бух. учет'!A$2:E$241,5,0)</f>
        <v>630</v>
      </c>
      <c r="E148" s="534">
        <f>VLOOKUP(F148,'Бух. учет'!A$2:F$241,6,0)</f>
        <v>1981</v>
      </c>
      <c r="F148" s="608">
        <v>19800</v>
      </c>
      <c r="G148" s="535">
        <f>VLOOKUP(F148,'Бух. учет'!A$2:G$241,7,0)</f>
        <v>1730</v>
      </c>
      <c r="H148" s="536" t="str">
        <f>VLOOKUP(F148,'Бух. учет'!A$2:H$241,8,0)</f>
        <v>TPAHCФOPMATOP  TM-630-10/04</v>
      </c>
      <c r="I148" s="341"/>
      <c r="J148" s="341"/>
    </row>
    <row r="149" spans="1:10" ht="15.75" customHeight="1" x14ac:dyDescent="0.2">
      <c r="A149" s="543" t="s">
        <v>769</v>
      </c>
      <c r="B149" s="541" t="s">
        <v>1325</v>
      </c>
      <c r="C149" s="534" t="str">
        <f>VLOOKUP(F149,'Бух. учет'!A$2:D$241,4,0)</f>
        <v>ТМ-630/10</v>
      </c>
      <c r="D149" s="534">
        <f>VLOOKUP(F149,'Бух. учет'!A$2:E$241,5,0)</f>
        <v>630</v>
      </c>
      <c r="E149" s="534">
        <f>VLOOKUP(F149,'Бух. учет'!A$2:F$241,6,0)</f>
        <v>1980</v>
      </c>
      <c r="F149" s="607">
        <v>14727</v>
      </c>
      <c r="G149" s="535">
        <f>VLOOKUP(F149,'Бух. учет'!A$2:G$241,7,0)</f>
        <v>770</v>
      </c>
      <c r="H149" s="536" t="str">
        <f>VLOOKUP(F149,'Бух. учет'!A$2:H$241,8,0)</f>
        <v>TPAHCФOPMATOP  TM-630-10/04</v>
      </c>
      <c r="I149" s="341"/>
      <c r="J149" s="341"/>
    </row>
    <row r="150" spans="1:10" ht="15.75" customHeight="1" x14ac:dyDescent="0.2">
      <c r="A150" s="544"/>
      <c r="B150" s="540" t="s">
        <v>1327</v>
      </c>
      <c r="C150" s="534" t="str">
        <f>VLOOKUP(F150,'Бух. учет'!A$2:D$241,4,0)</f>
        <v>ТМ-630/10</v>
      </c>
      <c r="D150" s="534">
        <f>VLOOKUP(F150,'Бух. учет'!A$2:E$241,5,0)</f>
        <v>630</v>
      </c>
      <c r="E150" s="534">
        <f>VLOOKUP(F150,'Бух. учет'!A$2:F$241,6,0)</f>
        <v>1989</v>
      </c>
      <c r="F150" s="608">
        <v>50899</v>
      </c>
      <c r="G150" s="535">
        <f>VLOOKUP(F150,'Бух. учет'!A$2:G$241,7,0)</f>
        <v>1746</v>
      </c>
      <c r="H150" s="536" t="str">
        <f>VLOOKUP(F150,'Бух. учет'!A$2:H$241,8,0)</f>
        <v>TPAHCФOPMATOP  TM-630-10/04</v>
      </c>
      <c r="I150" s="341"/>
      <c r="J150" s="341"/>
    </row>
    <row r="151" spans="1:10" ht="15.75" customHeight="1" x14ac:dyDescent="0.2">
      <c r="A151" s="545" t="s">
        <v>770</v>
      </c>
      <c r="B151" s="541" t="s">
        <v>1325</v>
      </c>
      <c r="C151" s="534" t="str">
        <f>VLOOKUP(F151,'Бух. учет'!A$2:D$241,4,0)</f>
        <v>ТМ-630/10</v>
      </c>
      <c r="D151" s="534">
        <f>VLOOKUP(F151,'Бух. учет'!A$2:E$241,5,0)</f>
        <v>630</v>
      </c>
      <c r="E151" s="534">
        <f>VLOOKUP(F151,'Бух. учет'!A$2:F$241,6,0)</f>
        <v>1990</v>
      </c>
      <c r="F151" s="607">
        <v>56540</v>
      </c>
      <c r="G151" s="535">
        <f>VLOOKUP(F151,'Бух. учет'!A$2:G$241,7,0)</f>
        <v>906</v>
      </c>
      <c r="H151" s="536" t="str">
        <f>VLOOKUP(F151,'Бух. учет'!A$2:H$241,8,0)</f>
        <v>TPAHCФOPMATOP  TM-630-10/04</v>
      </c>
      <c r="I151" s="341"/>
      <c r="J151" s="341"/>
    </row>
    <row r="152" spans="1:10" ht="15.75" customHeight="1" x14ac:dyDescent="0.2">
      <c r="A152" s="544"/>
      <c r="B152" s="540" t="s">
        <v>1327</v>
      </c>
      <c r="C152" s="534" t="str">
        <f>VLOOKUP(F152,'Бух. учет'!A$2:D$241,4,0)</f>
        <v>ТМ-630/10</v>
      </c>
      <c r="D152" s="534">
        <f>VLOOKUP(F152,'Бух. учет'!A$2:E$241,5,0)</f>
        <v>630</v>
      </c>
      <c r="E152" s="534">
        <f>VLOOKUP(F152,'Бух. учет'!A$2:F$241,6,0)</f>
        <v>1991</v>
      </c>
      <c r="F152" s="608">
        <v>63785</v>
      </c>
      <c r="G152" s="535">
        <f>VLOOKUP(F152,'Бух. учет'!A$2:G$241,7,0)</f>
        <v>1811</v>
      </c>
      <c r="H152" s="536" t="str">
        <f>VLOOKUP(F152,'Бух. учет'!A$2:H$241,8,0)</f>
        <v>TPAHCФOPMATOP  TM-630-10/04</v>
      </c>
      <c r="I152" s="341"/>
      <c r="J152" s="341"/>
    </row>
    <row r="153" spans="1:10" ht="15.75" customHeight="1" x14ac:dyDescent="0.2">
      <c r="A153" s="545" t="s">
        <v>771</v>
      </c>
      <c r="B153" s="541" t="s">
        <v>1325</v>
      </c>
      <c r="C153" s="534" t="str">
        <f>VLOOKUP(F153,'Бух. учет'!A$2:D$241,4,0)</f>
        <v>ТМ-630/10</v>
      </c>
      <c r="D153" s="534">
        <f>VLOOKUP(F153,'Бух. учет'!A$2:E$241,5,0)</f>
        <v>630</v>
      </c>
      <c r="E153" s="534">
        <f>VLOOKUP(F153,'Бух. учет'!A$2:F$241,6,0)</f>
        <v>1989</v>
      </c>
      <c r="F153" s="607">
        <v>51498</v>
      </c>
      <c r="G153" s="535">
        <f>VLOOKUP(F153,'Бух. учет'!A$2:G$241,7,0)</f>
        <v>851</v>
      </c>
      <c r="H153" s="536" t="str">
        <f>VLOOKUP(F153,'Бух. учет'!A$2:H$241,8,0)</f>
        <v>TPAHCФOPMATOP  TM-630-10/04</v>
      </c>
      <c r="I153" s="341"/>
      <c r="J153" s="341"/>
    </row>
    <row r="154" spans="1:10" ht="15.75" customHeight="1" x14ac:dyDescent="0.2">
      <c r="A154" s="544"/>
      <c r="B154" s="540" t="s">
        <v>1327</v>
      </c>
      <c r="C154" s="534" t="str">
        <f>VLOOKUP(F154,'Бух. учет'!A$2:D$241,4,0)</f>
        <v>ТМ-630/10</v>
      </c>
      <c r="D154" s="534">
        <f>VLOOKUP(F154,'Бух. учет'!A$2:E$241,5,0)</f>
        <v>630</v>
      </c>
      <c r="E154" s="534">
        <f>VLOOKUP(F154,'Бух. учет'!A$2:F$241,6,0)</f>
        <v>1986</v>
      </c>
      <c r="F154" s="608">
        <v>37526</v>
      </c>
      <c r="G154" s="535">
        <f>VLOOKUP(F154,'Бух. учет'!A$2:G$241,7,0)</f>
        <v>750</v>
      </c>
      <c r="H154" s="536" t="str">
        <f>VLOOKUP(F154,'Бух. учет'!A$2:H$241,8,0)</f>
        <v>TPAHCФOPMATOP  TM-630-10/04</v>
      </c>
      <c r="I154" s="341"/>
      <c r="J154" s="341"/>
    </row>
    <row r="155" spans="1:10" ht="15.75" customHeight="1" x14ac:dyDescent="0.2">
      <c r="A155" s="543" t="s">
        <v>772</v>
      </c>
      <c r="B155" s="541" t="s">
        <v>1325</v>
      </c>
      <c r="C155" s="534" t="str">
        <f>VLOOKUP(F155,'Бух. учет'!A$2:D$241,4,0)</f>
        <v>ТМ-630/10</v>
      </c>
      <c r="D155" s="534">
        <f>VLOOKUP(F155,'Бух. учет'!A$2:E$241,5,0)</f>
        <v>630</v>
      </c>
      <c r="E155" s="534" t="str">
        <f>VLOOKUP(F155,'Бух. учет'!A$2:F$241,6,0)</f>
        <v>НЕТ</v>
      </c>
      <c r="F155" s="607" t="s">
        <v>1349</v>
      </c>
      <c r="G155" s="535">
        <f>VLOOKUP(F155,'Бух. учет'!A$2:G$241,7,0)</f>
        <v>751</v>
      </c>
      <c r="H155" s="536" t="str">
        <f>VLOOKUP(F155,'Бух. учет'!A$2:H$241,8,0)</f>
        <v>TPAHCФOPMATOP  TM-630-10/04</v>
      </c>
      <c r="I155" s="341"/>
      <c r="J155" s="341"/>
    </row>
    <row r="156" spans="1:10" ht="15.75" customHeight="1" x14ac:dyDescent="0.2">
      <c r="A156" s="544"/>
      <c r="B156" s="540" t="s">
        <v>1327</v>
      </c>
      <c r="C156" s="534" t="str">
        <f>VLOOKUP(F156,'Бух. учет'!A$2:D$241,4,0)</f>
        <v>ТМ-630/10</v>
      </c>
      <c r="D156" s="534">
        <f>VLOOKUP(F156,'Бух. учет'!A$2:E$241,5,0)</f>
        <v>630</v>
      </c>
      <c r="E156" s="534">
        <f>VLOOKUP(F156,'Бух. учет'!A$2:F$241,6,0)</f>
        <v>1989</v>
      </c>
      <c r="F156" s="608">
        <v>51385</v>
      </c>
      <c r="G156" s="535">
        <f>VLOOKUP(F156,'Бух. учет'!A$2:G$241,7,0)</f>
        <v>1793</v>
      </c>
      <c r="H156" s="536" t="str">
        <f>VLOOKUP(F156,'Бух. учет'!A$2:H$241,8,0)</f>
        <v>TPAHCФOPMATOP  TM-630-10/04</v>
      </c>
      <c r="I156" s="341"/>
      <c r="J156" s="341"/>
    </row>
    <row r="157" spans="1:10" ht="15.75" customHeight="1" x14ac:dyDescent="0.2">
      <c r="A157" s="543" t="s">
        <v>773</v>
      </c>
      <c r="B157" s="541" t="s">
        <v>1325</v>
      </c>
      <c r="C157" s="534" t="str">
        <f>VLOOKUP(F157,'Бух. учет'!A$2:D$241,4,0)</f>
        <v>ТМ-250/10</v>
      </c>
      <c r="D157" s="534">
        <f>VLOOKUP(F157,'Бух. учет'!A$2:E$241,5,0)</f>
        <v>250</v>
      </c>
      <c r="E157" s="534">
        <f>VLOOKUP(F157,'Бух. учет'!A$2:F$241,6,0)</f>
        <v>1990</v>
      </c>
      <c r="F157" s="607">
        <v>8070</v>
      </c>
      <c r="G157" s="535">
        <f>VLOOKUP(F157,'Бух. учет'!A$2:G$241,7,0)</f>
        <v>623</v>
      </c>
      <c r="H157" s="536" t="str">
        <f>VLOOKUP(F157,'Бух. учет'!A$2:H$241,8,0)</f>
        <v>TPAHCФOPMATOP  TM-250-10/04</v>
      </c>
      <c r="I157" s="341"/>
      <c r="J157" s="341"/>
    </row>
    <row r="158" spans="1:10" ht="15.75" customHeight="1" x14ac:dyDescent="0.2">
      <c r="A158" s="544"/>
      <c r="B158" s="540" t="s">
        <v>1327</v>
      </c>
      <c r="C158" s="534" t="str">
        <f>VLOOKUP(F158,'Бух. учет'!A$2:D$241,4,0)</f>
        <v>ТМ-400/10</v>
      </c>
      <c r="D158" s="534">
        <f>VLOOKUP(F158,'Бух. учет'!A$2:E$241,5,0)</f>
        <v>400</v>
      </c>
      <c r="E158" s="534">
        <f>VLOOKUP(F158,'Бух. учет'!A$2:F$241,6,0)</f>
        <v>0</v>
      </c>
      <c r="F158" s="608">
        <v>4353</v>
      </c>
      <c r="G158" s="535">
        <f>VLOOKUP(F158,'Бух. учет'!A$2:G$241,7,0)</f>
        <v>907</v>
      </c>
      <c r="H158" s="536" t="str">
        <f>VLOOKUP(F158,'Бух. учет'!A$2:H$241,8,0)</f>
        <v>TPAHCФOPMATOP  TM-400-10/04</v>
      </c>
      <c r="I158" s="341"/>
      <c r="J158" s="341"/>
    </row>
    <row r="159" spans="1:10" ht="15.75" customHeight="1" x14ac:dyDescent="0.2">
      <c r="A159" s="543" t="s">
        <v>774</v>
      </c>
      <c r="B159" s="541" t="s">
        <v>1325</v>
      </c>
      <c r="C159" s="534" t="str">
        <f>VLOOKUP(F159,'Бух. учет'!A$2:D$241,4,0)</f>
        <v>ТМ-400/10</v>
      </c>
      <c r="D159" s="534">
        <f>VLOOKUP(F159,'Бух. учет'!A$2:E$241,5,0)</f>
        <v>400</v>
      </c>
      <c r="E159" s="534">
        <f>VLOOKUP(F159,'Бух. учет'!A$2:F$241,6,0)</f>
        <v>1987</v>
      </c>
      <c r="F159" s="607">
        <v>2705</v>
      </c>
      <c r="G159" s="535">
        <f>VLOOKUP(F159,'Бух. учет'!A$2:G$241,7,0)</f>
        <v>724</v>
      </c>
      <c r="H159" s="536" t="str">
        <f>VLOOKUP(F159,'Бух. учет'!A$2:H$241,8,0)</f>
        <v>TPAHCФOPMATOP  TMЭ-400-10/04</v>
      </c>
      <c r="I159" s="341"/>
      <c r="J159" s="341"/>
    </row>
    <row r="160" spans="1:10" ht="15.75" customHeight="1" x14ac:dyDescent="0.2">
      <c r="A160" s="544"/>
      <c r="B160" s="540" t="s">
        <v>1327</v>
      </c>
      <c r="C160" s="534" t="str">
        <f>VLOOKUP(F160,'Бух. учет'!A$2:D$241,4,0)</f>
        <v>ТМ-400/10</v>
      </c>
      <c r="D160" s="534">
        <f>VLOOKUP(F160,'Бух. учет'!A$2:E$241,5,0)</f>
        <v>400</v>
      </c>
      <c r="E160" s="534">
        <f>VLOOKUP(F160,'Бух. учет'!A$2:F$241,6,0)</f>
        <v>1987</v>
      </c>
      <c r="F160" s="608">
        <v>2682</v>
      </c>
      <c r="G160" s="535">
        <f>VLOOKUP(F160,'Бух. учет'!A$2:G$241,7,0)</f>
        <v>725</v>
      </c>
      <c r="H160" s="536" t="str">
        <f>VLOOKUP(F160,'Бух. учет'!A$2:H$241,8,0)</f>
        <v>TPAHCФOPMATOP  TMЭ-400-10/04</v>
      </c>
      <c r="I160" s="341"/>
      <c r="J160" s="341"/>
    </row>
    <row r="161" spans="1:10" ht="15.75" customHeight="1" x14ac:dyDescent="0.2">
      <c r="A161" s="543" t="s">
        <v>775</v>
      </c>
      <c r="B161" s="541" t="s">
        <v>1325</v>
      </c>
      <c r="C161" s="534" t="str">
        <f>VLOOKUP(F161,'Бух. учет'!A$2:D$241,4,0)</f>
        <v>ТМ-630/10</v>
      </c>
      <c r="D161" s="534">
        <f>VLOOKUP(F161,'Бух. учет'!A$2:E$241,5,0)</f>
        <v>630</v>
      </c>
      <c r="E161" s="534">
        <f>VLOOKUP(F161,'Бух. учет'!A$2:F$241,6,0)</f>
        <v>1980</v>
      </c>
      <c r="F161" s="607">
        <v>50728</v>
      </c>
      <c r="G161" s="535">
        <f>VLOOKUP(F161,'Бух. учет'!A$2:G$241,7,0)</f>
        <v>804</v>
      </c>
      <c r="H161" s="536" t="str">
        <f>VLOOKUP(F161,'Бух. учет'!A$2:H$241,8,0)</f>
        <v>TPAHCФOPMATOP  TM-630-10/04</v>
      </c>
      <c r="I161" s="341"/>
      <c r="J161" s="341"/>
    </row>
    <row r="162" spans="1:10" ht="15.75" customHeight="1" x14ac:dyDescent="0.2">
      <c r="A162" s="544"/>
      <c r="B162" s="540" t="s">
        <v>1327</v>
      </c>
      <c r="C162" s="534" t="str">
        <f>VLOOKUP(F162,'Бух. учет'!A$2:D$241,4,0)</f>
        <v>ТМ-630/10</v>
      </c>
      <c r="D162" s="534">
        <f>VLOOKUP(F162,'Бух. учет'!A$2:E$241,5,0)</f>
        <v>630</v>
      </c>
      <c r="E162" s="534">
        <f>VLOOKUP(F162,'Бух. учет'!A$2:F$241,6,0)</f>
        <v>1980</v>
      </c>
      <c r="F162" s="608">
        <v>51072</v>
      </c>
      <c r="G162" s="535">
        <f>VLOOKUP(F162,'Бух. учет'!A$2:G$241,7,0)</f>
        <v>2020</v>
      </c>
      <c r="H162" s="536" t="str">
        <f>VLOOKUP(F162,'Бух. учет'!A$2:H$241,8,0)</f>
        <v>TPAHCФOPMATOP  TM-630-10/04</v>
      </c>
      <c r="I162" s="341"/>
      <c r="J162" s="341"/>
    </row>
    <row r="163" spans="1:10" ht="15.75" customHeight="1" x14ac:dyDescent="0.2">
      <c r="A163" s="543" t="s">
        <v>776</v>
      </c>
      <c r="B163" s="541" t="s">
        <v>1325</v>
      </c>
      <c r="C163" s="534" t="str">
        <f>VLOOKUP(F163,'Бух. учет'!A$2:D$241,4,0)</f>
        <v>ТМ-400/10</v>
      </c>
      <c r="D163" s="534">
        <f>VLOOKUP(F163,'Бух. учет'!A$2:E$241,5,0)</f>
        <v>400</v>
      </c>
      <c r="E163" s="534">
        <f>VLOOKUP(F163,'Бух. учет'!A$2:F$241,6,0)</f>
        <v>1990</v>
      </c>
      <c r="F163" s="607">
        <v>47866</v>
      </c>
      <c r="G163" s="535">
        <f>VLOOKUP(F163,'Бух. учет'!A$2:G$241,7,0)</f>
        <v>739</v>
      </c>
      <c r="H163" s="536" t="str">
        <f>VLOOKUP(F163,'Бух. учет'!A$2:H$241,8,0)</f>
        <v>TPAHCФOPMATOP  TM-400-10/04</v>
      </c>
      <c r="I163" s="341"/>
      <c r="J163" s="341"/>
    </row>
    <row r="164" spans="1:10" ht="15.75" customHeight="1" x14ac:dyDescent="0.2">
      <c r="A164" s="544"/>
      <c r="B164" s="540" t="s">
        <v>1327</v>
      </c>
      <c r="C164" s="534" t="str">
        <f>VLOOKUP(F164,'Бух. учет'!A$2:D$241,4,0)</f>
        <v>ТМ-400/10</v>
      </c>
      <c r="D164" s="534">
        <f>VLOOKUP(F164,'Бух. учет'!A$2:E$241,5,0)</f>
        <v>400</v>
      </c>
      <c r="E164" s="534">
        <f>VLOOKUP(F164,'Бух. учет'!A$2:F$241,6,0)</f>
        <v>1990</v>
      </c>
      <c r="F164" s="608">
        <v>47853</v>
      </c>
      <c r="G164" s="535">
        <f>VLOOKUP(F164,'Бух. учет'!A$2:G$241,7,0)</f>
        <v>740</v>
      </c>
      <c r="H164" s="536" t="str">
        <f>VLOOKUP(F164,'Бух. учет'!A$2:H$241,8,0)</f>
        <v>TPAHCФOPMATOP  TM-400-10/04</v>
      </c>
      <c r="I164" s="341"/>
      <c r="J164" s="341"/>
    </row>
    <row r="165" spans="1:10" ht="15.75" customHeight="1" x14ac:dyDescent="0.2">
      <c r="A165" s="545" t="s">
        <v>777</v>
      </c>
      <c r="B165" s="541" t="s">
        <v>1325</v>
      </c>
      <c r="C165" s="534" t="str">
        <f>VLOOKUP(F165,'Бух. учет'!A$2:D$241,4,0)</f>
        <v>ТМ-400/10</v>
      </c>
      <c r="D165" s="534">
        <f>VLOOKUP(F165,'Бух. учет'!A$2:E$241,5,0)</f>
        <v>400</v>
      </c>
      <c r="E165" s="534">
        <f>VLOOKUP(F165,'Бух. учет'!A$2:F$241,6,0)</f>
        <v>1987</v>
      </c>
      <c r="F165" s="607">
        <v>33144</v>
      </c>
      <c r="G165" s="535">
        <f>VLOOKUP(F165,'Бух. учет'!A$2:G$241,7,0)</f>
        <v>799</v>
      </c>
      <c r="H165" s="536" t="str">
        <f>VLOOKUP(F165,'Бух. учет'!A$2:H$241,8,0)</f>
        <v>TPAHCФOPMATOP  TMЭ-400-10/04</v>
      </c>
      <c r="I165" s="341"/>
      <c r="J165" s="341"/>
    </row>
    <row r="166" spans="1:10" ht="15.75" customHeight="1" x14ac:dyDescent="0.2">
      <c r="A166" s="544"/>
      <c r="B166" s="540" t="s">
        <v>1327</v>
      </c>
      <c r="C166" s="534" t="str">
        <f>VLOOKUP(F166,'Бух. учет'!A$2:D$241,4,0)</f>
        <v>ТМ-630/10</v>
      </c>
      <c r="D166" s="534">
        <f>VLOOKUP(F166,'Бух. учет'!A$2:E$241,5,0)</f>
        <v>630</v>
      </c>
      <c r="E166" s="534">
        <f>VLOOKUP(F166,'Бух. учет'!A$2:F$241,6,0)</f>
        <v>1988</v>
      </c>
      <c r="F166" s="608">
        <v>45798</v>
      </c>
      <c r="G166" s="535">
        <f>VLOOKUP(F166,'Бух. учет'!A$2:G$241,7,0)</f>
        <v>894</v>
      </c>
      <c r="H166" s="536" t="str">
        <f>VLOOKUP(F166,'Бух. учет'!A$2:H$241,8,0)</f>
        <v>TPAHCФOPMATOP  TM-630-10/04</v>
      </c>
      <c r="I166" s="341"/>
      <c r="J166" s="341"/>
    </row>
    <row r="167" spans="1:10" ht="15.75" customHeight="1" x14ac:dyDescent="0.2">
      <c r="A167" s="545" t="s">
        <v>778</v>
      </c>
      <c r="B167" s="541" t="s">
        <v>1325</v>
      </c>
      <c r="C167" s="534" t="str">
        <f>VLOOKUP(F167,'Бух. учет'!A$2:D$241,4,0)</f>
        <v>ТМ-630/10</v>
      </c>
      <c r="D167" s="534">
        <f>VLOOKUP(F167,'Бух. учет'!A$2:E$241,5,0)</f>
        <v>630</v>
      </c>
      <c r="E167" s="534">
        <f>VLOOKUP(F167,'Бух. учет'!A$2:F$241,6,0)</f>
        <v>1997</v>
      </c>
      <c r="F167" s="607">
        <v>63631</v>
      </c>
      <c r="G167" s="535">
        <f>VLOOKUP(F167,'Бух. учет'!A$2:G$241,7,0)</f>
        <v>899</v>
      </c>
      <c r="H167" s="536" t="str">
        <f>VLOOKUP(F167,'Бух. учет'!A$2:H$241,8,0)</f>
        <v>TPAHCФOPMATOP  TM-630-10/04</v>
      </c>
      <c r="I167" s="341"/>
      <c r="J167" s="341"/>
    </row>
    <row r="168" spans="1:10" ht="15.75" customHeight="1" x14ac:dyDescent="0.2">
      <c r="A168" s="544"/>
      <c r="B168" s="540" t="s">
        <v>1327</v>
      </c>
      <c r="C168" s="534" t="str">
        <f>VLOOKUP(F168,'Бух. учет'!A$2:D$241,4,0)</f>
        <v>ТМ-630/10</v>
      </c>
      <c r="D168" s="534">
        <f>VLOOKUP(F168,'Бух. учет'!A$2:E$241,5,0)</f>
        <v>630</v>
      </c>
      <c r="E168" s="534">
        <f>VLOOKUP(F168,'Бух. учет'!A$2:F$241,6,0)</f>
        <v>1991</v>
      </c>
      <c r="F168" s="608">
        <v>63547</v>
      </c>
      <c r="G168" s="535">
        <f>VLOOKUP(F168,'Бух. учет'!A$2:G$241,7,0)</f>
        <v>2063</v>
      </c>
      <c r="H168" s="536" t="str">
        <f>VLOOKUP(F168,'Бух. учет'!A$2:H$241,8,0)</f>
        <v>TPAHCФOPMATOP  TM-630-10/04</v>
      </c>
      <c r="I168" s="341"/>
      <c r="J168" s="341"/>
    </row>
    <row r="169" spans="1:10" ht="15.75" customHeight="1" x14ac:dyDescent="0.2">
      <c r="A169" s="543" t="s">
        <v>1337</v>
      </c>
      <c r="B169" s="541" t="s">
        <v>1325</v>
      </c>
      <c r="C169" s="534" t="str">
        <f>VLOOKUP(F169,'Бух. учет'!A$2:D$241,4,0)</f>
        <v>ТМ-630/10</v>
      </c>
      <c r="D169" s="534">
        <f>VLOOKUP(F169,'Бух. учет'!A$2:E$241,5,0)</f>
        <v>630</v>
      </c>
      <c r="E169" s="534">
        <f>VLOOKUP(F169,'Бух. учет'!A$2:F$241,6,0)</f>
        <v>1995</v>
      </c>
      <c r="F169" s="607">
        <v>71815</v>
      </c>
      <c r="G169" s="535">
        <f>VLOOKUP(F169,'Бух. учет'!A$2:G$241,7,0)</f>
        <v>534</v>
      </c>
      <c r="H169" s="536" t="str">
        <f>VLOOKUP(F169,'Бух. учет'!A$2:H$241,8,0)</f>
        <v>TPAHCФOPMATOP  ТМ-630-10/04</v>
      </c>
      <c r="I169" s="341"/>
      <c r="J169" s="341"/>
    </row>
    <row r="170" spans="1:10" ht="15.75" customHeight="1" x14ac:dyDescent="0.2">
      <c r="A170" s="544"/>
      <c r="B170" s="540" t="s">
        <v>1327</v>
      </c>
      <c r="C170" s="534" t="str">
        <f>VLOOKUP(F170,'Бух. учет'!A$2:D$241,4,0)</f>
        <v>ТМ-630/10</v>
      </c>
      <c r="D170" s="534">
        <f>VLOOKUP(F170,'Бух. учет'!A$2:E$241,5,0)</f>
        <v>630</v>
      </c>
      <c r="E170" s="534">
        <f>VLOOKUP(F170,'Бух. учет'!A$2:F$241,6,0)</f>
        <v>1981</v>
      </c>
      <c r="F170" s="608">
        <v>17096</v>
      </c>
      <c r="G170" s="535">
        <f>VLOOKUP(F170,'Бух. учет'!A$2:G$241,7,0)</f>
        <v>2259</v>
      </c>
      <c r="H170" s="536" t="str">
        <f>VLOOKUP(F170,'Бух. учет'!A$2:H$241,8,0)</f>
        <v>TPAHCФOPMATOP  ТМ-630-10/04</v>
      </c>
      <c r="I170" s="341"/>
      <c r="J170" s="341"/>
    </row>
    <row r="171" spans="1:10" ht="15.75" customHeight="1" x14ac:dyDescent="0.2">
      <c r="A171" s="548" t="s">
        <v>1338</v>
      </c>
      <c r="B171" s="541" t="s">
        <v>1325</v>
      </c>
      <c r="C171" s="534">
        <f>VLOOKUP(F171,'Бух. учет'!A$2:D$241,4,0)</f>
        <v>0</v>
      </c>
      <c r="D171" s="534">
        <f>VLOOKUP(F171,'Бух. учет'!A$2:E$241,5,0)</f>
        <v>0</v>
      </c>
      <c r="E171" s="534">
        <f>VLOOKUP(F171,'Бух. учет'!A$2:F$241,6,0)</f>
        <v>0</v>
      </c>
      <c r="F171" s="607">
        <v>0</v>
      </c>
      <c r="G171" s="535">
        <f>VLOOKUP(F171,'Бух. учет'!A$2:G$241,7,0)</f>
        <v>0</v>
      </c>
      <c r="H171" s="536">
        <f>VLOOKUP(F171,'Бух. учет'!A$2:H$241,8,0)</f>
        <v>0</v>
      </c>
      <c r="I171" s="341"/>
      <c r="J171" s="341"/>
    </row>
    <row r="172" spans="1:10" ht="15.75" customHeight="1" x14ac:dyDescent="0.2">
      <c r="A172" s="539" t="s">
        <v>849</v>
      </c>
      <c r="B172" s="540" t="s">
        <v>1325</v>
      </c>
      <c r="C172" s="534" t="str">
        <f>VLOOKUP(F172,'Бух. учет'!A$2:D$241,4,0)</f>
        <v>ТМ-400/10</v>
      </c>
      <c r="D172" s="534">
        <f>VLOOKUP(F172,'Бух. учет'!A$2:E$241,5,0)</f>
        <v>400</v>
      </c>
      <c r="E172" s="534">
        <f>VLOOKUP(F172,'Бух. учет'!A$2:F$241,6,0)</f>
        <v>1993</v>
      </c>
      <c r="F172" s="608">
        <v>57695</v>
      </c>
      <c r="G172" s="535">
        <f>VLOOKUP(F172,'Бух. учет'!A$2:G$241,7,0)</f>
        <v>717</v>
      </c>
      <c r="H172" s="536" t="str">
        <f>VLOOKUP(F172,'Бух. учет'!A$2:H$241,8,0)</f>
        <v>TPAHCФOPMATOP  TMЭ-400-10/04</v>
      </c>
      <c r="I172" s="341"/>
      <c r="J172" s="341"/>
    </row>
    <row r="173" spans="1:10" ht="15.75" customHeight="1" x14ac:dyDescent="0.2">
      <c r="A173" s="537"/>
      <c r="B173" s="541" t="s">
        <v>1327</v>
      </c>
      <c r="C173" s="534" t="str">
        <f>VLOOKUP(F173,'Бух. учет'!A$2:D$241,4,0)</f>
        <v>ТМ-400/10</v>
      </c>
      <c r="D173" s="534">
        <f>VLOOKUP(F173,'Бух. учет'!A$2:E$241,5,0)</f>
        <v>400</v>
      </c>
      <c r="E173" s="534">
        <f>VLOOKUP(F173,'Бух. учет'!A$2:F$241,6,0)</f>
        <v>1993</v>
      </c>
      <c r="F173" s="607">
        <v>57987</v>
      </c>
      <c r="G173" s="535">
        <f>VLOOKUP(F173,'Бух. учет'!A$2:G$241,7,0)</f>
        <v>718</v>
      </c>
      <c r="H173" s="536" t="str">
        <f>VLOOKUP(F173,'Бух. учет'!A$2:H$241,8,0)</f>
        <v>TPAHCФOPMATOP  TMЭ-400-10/04</v>
      </c>
      <c r="I173" s="341"/>
      <c r="J173" s="341"/>
    </row>
    <row r="174" spans="1:10" ht="15.75" customHeight="1" x14ac:dyDescent="0.2">
      <c r="A174" s="539" t="s">
        <v>854</v>
      </c>
      <c r="B174" s="540" t="s">
        <v>1325</v>
      </c>
      <c r="C174" s="534" t="str">
        <f>VLOOKUP(F174,'Бух. учет'!A$2:D$241,4,0)</f>
        <v>ТМ-630/10</v>
      </c>
      <c r="D174" s="534">
        <f>VLOOKUP(F174,'Бух. учет'!A$2:E$241,5,0)</f>
        <v>630</v>
      </c>
      <c r="E174" s="534">
        <f>VLOOKUP(F174,'Бух. учет'!A$2:F$241,6,0)</f>
        <v>2004</v>
      </c>
      <c r="F174" s="608">
        <v>1712</v>
      </c>
      <c r="G174" s="535">
        <f>VLOOKUP(F174,'Бух. учет'!A$2:G$241,7,0)</f>
        <v>855</v>
      </c>
      <c r="H174" s="536" t="str">
        <f>VLOOKUP(F174,'Бух. учет'!A$2:H$241,8,0)</f>
        <v>TPAHCФOPMATOP  ТМ-630-10/04</v>
      </c>
      <c r="I174" s="341"/>
      <c r="J174" s="341"/>
    </row>
    <row r="175" spans="1:10" ht="15.75" customHeight="1" x14ac:dyDescent="0.2">
      <c r="A175" s="537"/>
      <c r="B175" s="541" t="s">
        <v>1327</v>
      </c>
      <c r="C175" s="534" t="str">
        <f>VLOOKUP(F175,'Бух. учет'!A$2:D$241,4,0)</f>
        <v>ТМ-630/10</v>
      </c>
      <c r="D175" s="534">
        <f>VLOOKUP(F175,'Бух. учет'!A$2:E$241,5,0)</f>
        <v>630</v>
      </c>
      <c r="E175" s="534">
        <f>VLOOKUP(F175,'Бух. учет'!A$2:F$241,6,0)</f>
        <v>2004</v>
      </c>
      <c r="F175" s="607">
        <v>1715</v>
      </c>
      <c r="G175" s="535">
        <f>VLOOKUP(F175,'Бух. учет'!A$2:G$241,7,0)</f>
        <v>867</v>
      </c>
      <c r="H175" s="536" t="str">
        <f>VLOOKUP(F175,'Бух. учет'!A$2:H$241,8,0)</f>
        <v>TPAHCФOPMATOP  ТМ-630-10/04</v>
      </c>
      <c r="I175" s="341"/>
      <c r="J175" s="341"/>
    </row>
    <row r="176" spans="1:10" ht="15.75" customHeight="1" x14ac:dyDescent="0.2">
      <c r="A176" s="539" t="s">
        <v>856</v>
      </c>
      <c r="B176" s="540" t="s">
        <v>1325</v>
      </c>
      <c r="C176" s="534" t="str">
        <f>VLOOKUP(F176,'Бух. учет'!A$2:D$241,4,0)</f>
        <v>ТМ-630/10</v>
      </c>
      <c r="D176" s="534">
        <f>VLOOKUP(F176,'Бух. учет'!A$2:E$241,5,0)</f>
        <v>630</v>
      </c>
      <c r="E176" s="534">
        <f>VLOOKUP(F176,'Бух. учет'!A$2:F$241,6,0)</f>
        <v>1991</v>
      </c>
      <c r="F176" s="608">
        <v>63115</v>
      </c>
      <c r="G176" s="535">
        <f>VLOOKUP(F176,'Бух. учет'!A$2:G$241,7,0)</f>
        <v>533</v>
      </c>
      <c r="H176" s="536" t="str">
        <f>VLOOKUP(F176,'Бух. учет'!A$2:H$241,8,0)</f>
        <v>TPAHCФOPMATOP  ТМ-630-10/04</v>
      </c>
      <c r="I176" s="341"/>
      <c r="J176" s="341"/>
    </row>
    <row r="177" spans="1:10" ht="15.75" customHeight="1" x14ac:dyDescent="0.2">
      <c r="A177" s="537"/>
      <c r="B177" s="541" t="s">
        <v>1327</v>
      </c>
      <c r="C177" s="534" t="str">
        <f>VLOOKUP(F177,'Бух. учет'!A$2:D$241,4,0)</f>
        <v>ТМ-630/10</v>
      </c>
      <c r="D177" s="534">
        <f>VLOOKUP(F177,'Бух. учет'!A$2:E$241,5,0)</f>
        <v>630</v>
      </c>
      <c r="E177" s="534">
        <f>VLOOKUP(F177,'Бух. учет'!A$2:F$241,6,0)</f>
        <v>1991</v>
      </c>
      <c r="F177" s="607">
        <v>62945</v>
      </c>
      <c r="G177" s="535">
        <f>VLOOKUP(F177,'Бух. учет'!A$2:G$241,7,0)</f>
        <v>1105</v>
      </c>
      <c r="H177" s="536" t="str">
        <f>VLOOKUP(F177,'Бух. учет'!A$2:H$241,8,0)</f>
        <v>TPAHCФOPMATOP  ТМ-630-10/04</v>
      </c>
      <c r="I177" s="341"/>
      <c r="J177" s="341"/>
    </row>
    <row r="178" spans="1:10" ht="15.75" customHeight="1" x14ac:dyDescent="0.2">
      <c r="A178" s="542" t="s">
        <v>858</v>
      </c>
      <c r="B178" s="540" t="s">
        <v>1325</v>
      </c>
      <c r="C178" s="534" t="str">
        <f>VLOOKUP(F178,'Бух. учет'!A$2:D$241,4,0)</f>
        <v>ТМ-630/10</v>
      </c>
      <c r="D178" s="534">
        <f>VLOOKUP(F178,'Бух. учет'!A$2:E$241,5,0)</f>
        <v>630</v>
      </c>
      <c r="E178" s="534">
        <f>VLOOKUP(F178,'Бух. учет'!A$2:F$241,6,0)</f>
        <v>1988</v>
      </c>
      <c r="F178" s="608">
        <v>46927</v>
      </c>
      <c r="G178" s="535">
        <f>VLOOKUP(F178,'Бух. учет'!A$2:G$241,7,0)</f>
        <v>897</v>
      </c>
      <c r="H178" s="536" t="str">
        <f>VLOOKUP(F178,'Бух. учет'!A$2:H$241,8,0)</f>
        <v>TPAHCФOPMATOP  TM-630-10/04</v>
      </c>
      <c r="I178" s="341"/>
      <c r="J178" s="341"/>
    </row>
    <row r="179" spans="1:10" ht="15.75" customHeight="1" x14ac:dyDescent="0.2">
      <c r="A179" s="549"/>
      <c r="B179" s="541" t="s">
        <v>1327</v>
      </c>
      <c r="C179" s="534" t="str">
        <f>VLOOKUP(F179,'Бух. учет'!A$2:D$241,4,0)</f>
        <v>ТМ-630/10</v>
      </c>
      <c r="D179" s="534">
        <f>VLOOKUP(F179,'Бух. учет'!A$2:E$241,5,0)</f>
        <v>630</v>
      </c>
      <c r="E179" s="534">
        <f>VLOOKUP(F179,'Бух. учет'!A$2:F$241,6,0)</f>
        <v>1988</v>
      </c>
      <c r="F179" s="607">
        <v>46914</v>
      </c>
      <c r="G179" s="535">
        <f>VLOOKUP(F179,'Бух. учет'!A$2:G$241,7,0)</f>
        <v>2104</v>
      </c>
      <c r="H179" s="536" t="str">
        <f>VLOOKUP(F179,'Бух. учет'!A$2:H$241,8,0)</f>
        <v>TPAHCФOPMATOP  TM-630-10/04</v>
      </c>
      <c r="I179" s="341"/>
      <c r="J179" s="341"/>
    </row>
    <row r="180" spans="1:10" ht="15.75" customHeight="1" x14ac:dyDescent="0.2">
      <c r="A180" s="542" t="s">
        <v>866</v>
      </c>
      <c r="B180" s="540" t="s">
        <v>1325</v>
      </c>
      <c r="C180" s="534" t="str">
        <f>VLOOKUP(F180,'Бух. учет'!A$2:D$241,4,0)</f>
        <v>ТМ-630/10</v>
      </c>
      <c r="D180" s="534">
        <f>VLOOKUP(F180,'Бух. учет'!A$2:E$241,5,0)</f>
        <v>630</v>
      </c>
      <c r="E180" s="534">
        <f>VLOOKUP(F180,'Бух. учет'!A$2:F$241,6,0)</f>
        <v>1980</v>
      </c>
      <c r="F180" s="608">
        <v>49438</v>
      </c>
      <c r="G180" s="535">
        <f>VLOOKUP(F180,'Бух. учет'!A$2:G$241,7,0)</f>
        <v>914</v>
      </c>
      <c r="H180" s="536" t="str">
        <f>VLOOKUP(F180,'Бух. учет'!A$2:H$241,8,0)</f>
        <v>TPAHCФOPMATOP  TM-630-10/04</v>
      </c>
      <c r="I180" s="341"/>
      <c r="J180" s="341"/>
    </row>
    <row r="181" spans="1:10" ht="15.75" customHeight="1" x14ac:dyDescent="0.2">
      <c r="A181" s="549"/>
      <c r="B181" s="541" t="s">
        <v>1327</v>
      </c>
      <c r="C181" s="534" t="str">
        <f>VLOOKUP(F181,'Бух. учет'!A$2:D$241,4,0)</f>
        <v>ТМ-400/10</v>
      </c>
      <c r="D181" s="534">
        <f>VLOOKUP(F181,'Бух. учет'!A$2:E$241,5,0)</f>
        <v>400</v>
      </c>
      <c r="E181" s="534">
        <f>VLOOKUP(F181,'Бух. учет'!A$2:F$241,6,0)</f>
        <v>1991</v>
      </c>
      <c r="F181" s="607">
        <v>51299</v>
      </c>
      <c r="G181" s="535">
        <f>VLOOKUP(F181,'Бух. учет'!A$2:G$241,7,0)</f>
        <v>747</v>
      </c>
      <c r="H181" s="536" t="str">
        <f>VLOOKUP(F181,'Бух. учет'!A$2:H$241,8,0)</f>
        <v>TPAHCФOPMATOP  TM-400-10/04</v>
      </c>
      <c r="I181" s="341"/>
      <c r="J181" s="341"/>
    </row>
    <row r="182" spans="1:10" ht="15.75" customHeight="1" x14ac:dyDescent="0.2">
      <c r="A182" s="542" t="s">
        <v>867</v>
      </c>
      <c r="B182" s="540" t="s">
        <v>1325</v>
      </c>
      <c r="C182" s="534" t="str">
        <f>VLOOKUP(F182,'Бух. учет'!A$2:D$241,4,0)</f>
        <v>ТМ-630/10</v>
      </c>
      <c r="D182" s="534">
        <f>VLOOKUP(F182,'Бух. учет'!A$2:E$241,5,0)</f>
        <v>630</v>
      </c>
      <c r="E182" s="534">
        <f>VLOOKUP(F182,'Бух. учет'!A$2:F$241,6,0)</f>
        <v>1969</v>
      </c>
      <c r="F182" s="608">
        <v>4241</v>
      </c>
      <c r="G182" s="535">
        <f>VLOOKUP(F182,'Бух. учет'!A$2:G$241,7,0)</f>
        <v>753</v>
      </c>
      <c r="H182" s="536" t="str">
        <f>VLOOKUP(F182,'Бух. учет'!A$2:H$241,8,0)</f>
        <v>TPAHCФOPMATOP  TM-630-6/04</v>
      </c>
      <c r="I182" s="341"/>
      <c r="J182" s="341"/>
    </row>
    <row r="183" spans="1:10" ht="15.75" customHeight="1" x14ac:dyDescent="0.2">
      <c r="A183" s="549"/>
      <c r="B183" s="541" t="s">
        <v>1327</v>
      </c>
      <c r="C183" s="534" t="str">
        <f>VLOOKUP(F183,'Бух. учет'!A$2:D$241,4,0)</f>
        <v>ТМ-400/10</v>
      </c>
      <c r="D183" s="534">
        <f>VLOOKUP(F183,'Бух. учет'!A$2:E$241,5,0)</f>
        <v>400</v>
      </c>
      <c r="E183" s="534">
        <f>VLOOKUP(F183,'Бух. учет'!A$2:F$241,6,0)</f>
        <v>1987</v>
      </c>
      <c r="F183" s="607">
        <v>36152</v>
      </c>
      <c r="G183" s="535">
        <f>VLOOKUP(F183,'Бух. учет'!A$2:G$241,7,0)</f>
        <v>848</v>
      </c>
      <c r="H183" s="536" t="str">
        <f>VLOOKUP(F183,'Бух. учет'!A$2:H$241,8,0)</f>
        <v>TPAHCФOPMATOP  TM-400-10/04</v>
      </c>
      <c r="I183" s="341"/>
      <c r="J183" s="341"/>
    </row>
    <row r="184" spans="1:10" ht="15.75" customHeight="1" x14ac:dyDescent="0.2">
      <c r="A184" s="542" t="s">
        <v>1100</v>
      </c>
      <c r="B184" s="540" t="s">
        <v>1325</v>
      </c>
      <c r="C184" s="534" t="str">
        <f>VLOOKUP(F184,'Бух. учет'!A$2:D$241,4,0)</f>
        <v>ТМ-630/10</v>
      </c>
      <c r="D184" s="534">
        <f>VLOOKUP(F184,'Бух. учет'!A$2:E$241,5,0)</f>
        <v>630</v>
      </c>
      <c r="E184" s="534">
        <f>VLOOKUP(F184,'Бух. учет'!A$2:F$241,6,0)</f>
        <v>1969</v>
      </c>
      <c r="F184" s="608">
        <v>4241</v>
      </c>
      <c r="G184" s="535">
        <f>VLOOKUP(F184,'Бух. учет'!A$2:G$241,7,0)</f>
        <v>753</v>
      </c>
      <c r="H184" s="536" t="str">
        <f>VLOOKUP(F184,'Бух. учет'!A$2:H$241,8,0)</f>
        <v>TPAHCФOPMATOP  TM-630-6/04</v>
      </c>
      <c r="I184" s="341"/>
      <c r="J184" s="341"/>
    </row>
    <row r="185" spans="1:10" ht="15.75" customHeight="1" x14ac:dyDescent="0.2">
      <c r="A185" s="549"/>
      <c r="B185" s="541" t="s">
        <v>1327</v>
      </c>
      <c r="C185" s="534" t="str">
        <f>VLOOKUP(F185,'Бух. учет'!A$2:D$241,4,0)</f>
        <v>ТМ-630/10</v>
      </c>
      <c r="D185" s="534">
        <f>VLOOKUP(F185,'Бух. учет'!A$2:E$241,5,0)</f>
        <v>630</v>
      </c>
      <c r="E185" s="534">
        <f>VLOOKUP(F185,'Бух. учет'!A$2:F$241,6,0)</f>
        <v>0</v>
      </c>
      <c r="F185" s="607">
        <v>29586</v>
      </c>
      <c r="G185" s="535">
        <f>VLOOKUP(F185,'Бух. учет'!A$2:G$241,7,0)</f>
        <v>904</v>
      </c>
      <c r="H185" s="536" t="str">
        <f>VLOOKUP(F185,'Бух. учет'!A$2:H$241,8,0)</f>
        <v>TPAHCФOPMATOP  TM-630-6/04</v>
      </c>
      <c r="I185" s="341"/>
      <c r="J185" s="341"/>
    </row>
    <row r="186" spans="1:10" ht="15.75" customHeight="1" x14ac:dyDescent="0.2">
      <c r="A186" s="542" t="s">
        <v>1372</v>
      </c>
      <c r="B186" s="550" t="s">
        <v>1325</v>
      </c>
      <c r="C186" s="534" t="str">
        <f>VLOOKUP(F186,'Бух. учет'!A$2:D$241,4,0)</f>
        <v xml:space="preserve">6300-35/6 </v>
      </c>
      <c r="D186" s="534">
        <f>VLOOKUP(F186,'Бух. учет'!A$2:E$241,5,0)</f>
        <v>6300</v>
      </c>
      <c r="E186" s="534">
        <f>VLOOKUP(F186,'Бух. учет'!A$2:F$241,6,0)</f>
        <v>1976</v>
      </c>
      <c r="F186" s="608" t="s">
        <v>1408</v>
      </c>
      <c r="G186" s="535">
        <f>VLOOKUP(F186,'Бух. учет'!A$2:G$241,7,0)</f>
        <v>516</v>
      </c>
      <c r="H186" s="536" t="str">
        <f>VLOOKUP(F186,'Бух. учет'!A$2:H$241,8,0)</f>
        <v>TPAHCФOP.CT.  Хитачи</v>
      </c>
      <c r="I186" s="341"/>
      <c r="J186" s="341"/>
    </row>
    <row r="187" spans="1:10" ht="15.75" customHeight="1" x14ac:dyDescent="0.2">
      <c r="A187" s="551" t="s">
        <v>1393</v>
      </c>
      <c r="B187" s="120" t="s">
        <v>1325</v>
      </c>
      <c r="C187" s="534" t="str">
        <f>VLOOKUP(F187,'Бух. учет'!A$2:D$241,4,0)</f>
        <v>ТМ-160/6</v>
      </c>
      <c r="D187" s="534">
        <f>VLOOKUP(F187,'Бух. учет'!A$2:E$241,5,0)</f>
        <v>160</v>
      </c>
      <c r="E187" s="534" t="str">
        <f>VLOOKUP(F187,'Бух. учет'!A$2:F$241,6,0)</f>
        <v>НЕТ</v>
      </c>
      <c r="F187" s="611">
        <v>10447</v>
      </c>
      <c r="G187" s="535">
        <f>VLOOKUP(F187,'Бух. учет'!A$2:G$241,7,0)</f>
        <v>2266</v>
      </c>
      <c r="H187" s="536" t="str">
        <f>VLOOKUP(F187,'Бух. учет'!A$2:H$241,8,0)</f>
        <v>ПOДCTAH KTП-160/6</v>
      </c>
      <c r="I187" s="341"/>
      <c r="J187" s="341"/>
    </row>
    <row r="188" spans="1:10" ht="15.75" customHeight="1" x14ac:dyDescent="0.2">
      <c r="A188" s="552" t="s">
        <v>1386</v>
      </c>
      <c r="B188" s="550" t="s">
        <v>1325</v>
      </c>
      <c r="C188" s="534" t="str">
        <f>VLOOKUP(F188,'Бух. учет'!A$2:D$241,4,0)</f>
        <v>ТМ-630/6</v>
      </c>
      <c r="D188" s="534">
        <f>VLOOKUP(F188,'Бух. учет'!A$2:E$241,5,0)</f>
        <v>630</v>
      </c>
      <c r="E188" s="534">
        <f>VLOOKUP(F188,'Бух. учет'!A$2:F$241,6,0)</f>
        <v>1981</v>
      </c>
      <c r="F188" s="608">
        <v>2146</v>
      </c>
      <c r="G188" s="535">
        <f>VLOOKUP(F188,'Бух. учет'!A$2:G$241,7,0)</f>
        <v>900</v>
      </c>
      <c r="H188" s="536" t="str">
        <f>VLOOKUP(F188,'Бух. учет'!A$2:H$241,8,0)</f>
        <v>TPAHCФ.ПKTП-400 6-04</v>
      </c>
      <c r="I188" s="341"/>
      <c r="J188" s="341"/>
    </row>
    <row r="189" spans="1:10" ht="15.75" customHeight="1" x14ac:dyDescent="0.2">
      <c r="A189" s="551" t="s">
        <v>1394</v>
      </c>
      <c r="B189" s="120" t="s">
        <v>1325</v>
      </c>
      <c r="C189" s="534" t="str">
        <f>VLOOKUP(F189,'Бух. учет'!A$2:D$241,4,0)</f>
        <v>ТМ-630/6</v>
      </c>
      <c r="D189" s="534">
        <f>VLOOKUP(F189,'Бух. учет'!A$2:E$241,5,0)</f>
        <v>630</v>
      </c>
      <c r="E189" s="534">
        <f>VLOOKUP(F189,'Бух. учет'!A$2:F$241,6,0)</f>
        <v>1976</v>
      </c>
      <c r="F189" s="611">
        <v>1278</v>
      </c>
      <c r="G189" s="535">
        <f>VLOOKUP(F189,'Бух. учет'!A$2:G$241,7,0)</f>
        <v>2267</v>
      </c>
      <c r="H189" s="536" t="str">
        <f>VLOOKUP(F189,'Бух. учет'!A$2:H$241,8,0)</f>
        <v>ПOДCTAH KTП-160/6</v>
      </c>
      <c r="I189" s="341"/>
      <c r="J189" s="341"/>
    </row>
    <row r="190" spans="1:10" ht="15.75" customHeight="1" x14ac:dyDescent="0.2">
      <c r="A190" s="552" t="s">
        <v>1395</v>
      </c>
      <c r="B190" s="550" t="s">
        <v>1325</v>
      </c>
      <c r="C190" s="534" t="str">
        <f>VLOOKUP(F190,'Бух. учет'!A$2:D$241,4,0)</f>
        <v>ТМ-160/6</v>
      </c>
      <c r="D190" s="534">
        <f>VLOOKUP(F190,'Бух. учет'!A$2:E$241,5,0)</f>
        <v>160</v>
      </c>
      <c r="E190" s="534" t="str">
        <f>VLOOKUP(F190,'Бух. учет'!A$2:F$241,6,0)</f>
        <v>НЕТ</v>
      </c>
      <c r="F190" s="608" t="s">
        <v>1412</v>
      </c>
      <c r="G190" s="535">
        <f>VLOOKUP(F190,'Бух. учет'!A$2:G$241,7,0)</f>
        <v>2268</v>
      </c>
      <c r="H190" s="536" t="str">
        <f>VLOOKUP(F190,'Бух. учет'!A$2:H$241,8,0)</f>
        <v>ПOДCTAH KTП-160/6</v>
      </c>
      <c r="I190" s="341"/>
      <c r="J190" s="341"/>
    </row>
    <row r="191" spans="1:10" ht="15.75" customHeight="1" x14ac:dyDescent="0.2">
      <c r="A191" s="551" t="s">
        <v>1374</v>
      </c>
      <c r="B191" s="120" t="s">
        <v>1325</v>
      </c>
      <c r="C191" s="534" t="str">
        <f>VLOOKUP(F191,'Бух. учет'!A$2:D$241,4,0)</f>
        <v>ТМ-400/6</v>
      </c>
      <c r="D191" s="534">
        <f>VLOOKUP(F191,'Бух. учет'!A$2:E$241,5,0)</f>
        <v>400</v>
      </c>
      <c r="E191" s="534">
        <f>VLOOKUP(F191,'Бух. учет'!A$2:F$241,6,0)</f>
        <v>1979</v>
      </c>
      <c r="F191" s="611">
        <v>597</v>
      </c>
      <c r="G191" s="535">
        <f>VLOOKUP(F191,'Бух. учет'!A$2:G$241,7,0)</f>
        <v>530</v>
      </c>
      <c r="H191" s="536" t="str">
        <f>VLOOKUP(F191,'Бух. учет'!A$2:H$241,8,0)</f>
        <v>TPAHCФOPM.ПOДCTAHЦИЯ</v>
      </c>
      <c r="I191" s="341"/>
      <c r="J191" s="341"/>
    </row>
    <row r="192" spans="1:10" ht="15.75" customHeight="1" x14ac:dyDescent="0.2">
      <c r="A192" s="552" t="s">
        <v>1396</v>
      </c>
      <c r="B192" s="550" t="s">
        <v>1325</v>
      </c>
      <c r="C192" s="534" t="str">
        <f>VLOOKUP(F192,'Бух. учет'!A$2:D$241,4,0)</f>
        <v>ТМ-630/6</v>
      </c>
      <c r="D192" s="534">
        <f>VLOOKUP(F192,'Бух. учет'!A$2:E$241,5,0)</f>
        <v>630</v>
      </c>
      <c r="E192" s="534" t="str">
        <f>VLOOKUP(F192,'Бух. учет'!A$2:F$241,6,0)</f>
        <v>НЕТ</v>
      </c>
      <c r="F192" s="608" t="s">
        <v>1415</v>
      </c>
      <c r="G192" s="535">
        <f>VLOOKUP(F192,'Бух. учет'!A$2:G$241,7,0)</f>
        <v>2269</v>
      </c>
      <c r="H192" s="536" t="str">
        <f>VLOOKUP(F192,'Бух. учет'!A$2:H$241,8,0)</f>
        <v>ПОДСТАНЦИЯ КТП-400/10</v>
      </c>
      <c r="I192" s="341"/>
      <c r="J192" s="341"/>
    </row>
    <row r="193" spans="1:10" ht="15.75" customHeight="1" x14ac:dyDescent="0.2">
      <c r="A193" s="551" t="s">
        <v>1397</v>
      </c>
      <c r="B193" s="120" t="s">
        <v>1325</v>
      </c>
      <c r="C193" s="534" t="str">
        <f>VLOOKUP(F193,'Бух. учет'!A$2:D$241,4,0)</f>
        <v>ТМ-160/6</v>
      </c>
      <c r="D193" s="534">
        <f>VLOOKUP(F193,'Бух. учет'!A$2:E$241,5,0)</f>
        <v>160</v>
      </c>
      <c r="E193" s="534">
        <f>VLOOKUP(F193,'Бух. учет'!A$2:F$241,6,0)</f>
        <v>1975</v>
      </c>
      <c r="F193" s="607">
        <v>1282</v>
      </c>
      <c r="G193" s="535">
        <f>VLOOKUP(F193,'Бух. учет'!A$2:G$241,7,0)</f>
        <v>2270</v>
      </c>
      <c r="H193" s="536" t="str">
        <f>VLOOKUP(F193,'Бух. учет'!A$2:H$241,8,0)</f>
        <v>ПOДCTAH KTП-160/6</v>
      </c>
      <c r="I193" s="341"/>
      <c r="J193" s="341"/>
    </row>
    <row r="194" spans="1:10" ht="15.75" customHeight="1" x14ac:dyDescent="0.2">
      <c r="A194" s="552" t="s">
        <v>1398</v>
      </c>
      <c r="B194" s="550" t="s">
        <v>1325</v>
      </c>
      <c r="C194" s="534" t="str">
        <f>VLOOKUP(F194,'Бух. учет'!A$2:D$241,4,0)</f>
        <v>ТМ-160/6</v>
      </c>
      <c r="D194" s="534">
        <f>VLOOKUP(F194,'Бух. учет'!A$2:E$241,5,0)</f>
        <v>160</v>
      </c>
      <c r="E194" s="534" t="str">
        <f>VLOOKUP(F194,'Бух. учет'!A$2:F$241,6,0)</f>
        <v>НЕТ</v>
      </c>
      <c r="F194" s="608" t="s">
        <v>1416</v>
      </c>
      <c r="G194" s="535">
        <f>VLOOKUP(F194,'Бух. учет'!A$2:G$241,7,0)</f>
        <v>2271</v>
      </c>
      <c r="H194" s="536" t="str">
        <f>VLOOKUP(F194,'Бух. учет'!A$2:H$241,8,0)</f>
        <v>ПOДCTAH KTП-160/6</v>
      </c>
      <c r="I194" s="341"/>
      <c r="J194" s="341"/>
    </row>
    <row r="195" spans="1:10" ht="15.75" customHeight="1" x14ac:dyDescent="0.2">
      <c r="A195" s="551" t="s">
        <v>1399</v>
      </c>
      <c r="B195" s="120" t="s">
        <v>1325</v>
      </c>
      <c r="C195" s="534" t="str">
        <f>VLOOKUP(F195,'Бух. учет'!A$2:D$241,4,0)</f>
        <v>ТМ-160/6</v>
      </c>
      <c r="D195" s="534">
        <f>VLOOKUP(F195,'Бух. учет'!A$2:E$241,5,0)</f>
        <v>160</v>
      </c>
      <c r="E195" s="534" t="str">
        <f>VLOOKUP(F195,'Бух. учет'!A$2:F$241,6,0)</f>
        <v>НЕТ</v>
      </c>
      <c r="F195" s="607">
        <v>192</v>
      </c>
      <c r="G195" s="535">
        <f>VLOOKUP(F195,'Бух. учет'!A$2:G$241,7,0)</f>
        <v>2272</v>
      </c>
      <c r="H195" s="536" t="str">
        <f>VLOOKUP(F195,'Бух. учет'!A$2:H$241,8,0)</f>
        <v>ПOДCTAH KTП-160/6</v>
      </c>
      <c r="I195" s="341"/>
      <c r="J195" s="341"/>
    </row>
    <row r="196" spans="1:10" ht="15.75" customHeight="1" x14ac:dyDescent="0.2">
      <c r="A196" s="552" t="s">
        <v>1400</v>
      </c>
      <c r="B196" s="550" t="s">
        <v>1325</v>
      </c>
      <c r="C196" s="534" t="str">
        <f>VLOOKUP(F196,'Бух. учет'!A$2:D$241,4,0)</f>
        <v>ТМ-160/6</v>
      </c>
      <c r="D196" s="534">
        <f>VLOOKUP(F196,'Бух. учет'!A$2:E$241,5,0)</f>
        <v>160</v>
      </c>
      <c r="E196" s="534">
        <f>VLOOKUP(F196,'Бух. учет'!A$2:F$241,6,0)</f>
        <v>1979</v>
      </c>
      <c r="F196" s="608">
        <v>199</v>
      </c>
      <c r="G196" s="535">
        <f>VLOOKUP(F196,'Бух. учет'!A$2:G$241,7,0)</f>
        <v>2273</v>
      </c>
      <c r="H196" s="536" t="str">
        <f>VLOOKUP(F196,'Бух. учет'!A$2:H$241,8,0)</f>
        <v>ПOДCTAH KTП-160/6</v>
      </c>
      <c r="I196" s="341"/>
      <c r="J196" s="341"/>
    </row>
    <row r="197" spans="1:10" ht="15.75" customHeight="1" x14ac:dyDescent="0.2">
      <c r="A197" s="551" t="s">
        <v>1401</v>
      </c>
      <c r="B197" s="120" t="s">
        <v>1325</v>
      </c>
      <c r="C197" s="534" t="str">
        <f>VLOOKUP(F197,'Бух. учет'!A$2:D$241,4,0)</f>
        <v>ТМ-160/6</v>
      </c>
      <c r="D197" s="534">
        <f>VLOOKUP(F197,'Бух. учет'!A$2:E$241,5,0)</f>
        <v>160</v>
      </c>
      <c r="E197" s="534">
        <f>VLOOKUP(F197,'Бух. учет'!A$2:F$241,6,0)</f>
        <v>1979</v>
      </c>
      <c r="F197" s="607">
        <v>199</v>
      </c>
      <c r="G197" s="535">
        <f>VLOOKUP(F197,'Бух. учет'!A$2:G$241,7,0)</f>
        <v>2273</v>
      </c>
      <c r="H197" s="536" t="str">
        <f>VLOOKUP(F197,'Бух. учет'!A$2:H$241,8,0)</f>
        <v>ПOДCTAH KTП-160/6</v>
      </c>
      <c r="I197" s="341"/>
      <c r="J197" s="341"/>
    </row>
    <row r="198" spans="1:10" ht="15.75" customHeight="1" x14ac:dyDescent="0.2">
      <c r="A198" s="552" t="s">
        <v>1402</v>
      </c>
      <c r="B198" s="550" t="s">
        <v>1325</v>
      </c>
      <c r="C198" s="534" t="str">
        <f>VLOOKUP(F198,'Бух. учет'!A$2:D$241,4,0)</f>
        <v>ТМ-630/6</v>
      </c>
      <c r="D198" s="534">
        <f>VLOOKUP(F198,'Бух. учет'!A$2:E$241,5,0)</f>
        <v>630</v>
      </c>
      <c r="E198" s="534">
        <f>VLOOKUP(F198,'Бух. учет'!A$2:F$241,6,0)</f>
        <v>1976</v>
      </c>
      <c r="F198" s="608">
        <v>1375</v>
      </c>
      <c r="G198" s="535">
        <f>VLOOKUP(F198,'Бух. учет'!A$2:G$241,7,0)</f>
        <v>2275</v>
      </c>
      <c r="H198" s="536" t="str">
        <f>VLOOKUP(F198,'Бух. учет'!A$2:H$241,8,0)</f>
        <v>ПOДCTAH KTП-160/6</v>
      </c>
      <c r="I198" s="341"/>
      <c r="J198" s="341"/>
    </row>
    <row r="199" spans="1:10" ht="15.75" customHeight="1" x14ac:dyDescent="0.2">
      <c r="A199" s="551" t="s">
        <v>1403</v>
      </c>
      <c r="B199" s="120" t="s">
        <v>1325</v>
      </c>
      <c r="C199" s="534" t="str">
        <f>VLOOKUP(F199,'Бух. учет'!A$2:D$241,4,0)</f>
        <v>ТМ-160/6</v>
      </c>
      <c r="D199" s="534">
        <f>VLOOKUP(F199,'Бух. учет'!A$2:E$241,5,0)</f>
        <v>160</v>
      </c>
      <c r="E199" s="534">
        <f>VLOOKUP(F199,'Бух. учет'!A$2:F$241,6,0)</f>
        <v>1976</v>
      </c>
      <c r="F199" s="607">
        <v>1136</v>
      </c>
      <c r="G199" s="535">
        <f>VLOOKUP(F199,'Бух. учет'!A$2:G$241,7,0)</f>
        <v>2276</v>
      </c>
      <c r="H199" s="536" t="str">
        <f>VLOOKUP(F199,'Бух. учет'!A$2:H$241,8,0)</f>
        <v>ПOДCTAH KTП-160/6</v>
      </c>
      <c r="I199" s="341"/>
      <c r="J199" s="341"/>
    </row>
    <row r="200" spans="1:10" ht="15.75" customHeight="1" x14ac:dyDescent="0.2">
      <c r="A200" s="552" t="s">
        <v>1153</v>
      </c>
      <c r="B200" s="550" t="s">
        <v>1325</v>
      </c>
      <c r="C200" s="534" t="str">
        <f>VLOOKUP(F200,'Бух. учет'!A$2:D$241,4,0)</f>
        <v>ТМ-160/6</v>
      </c>
      <c r="D200" s="534">
        <f>VLOOKUP(F200,'Бух. учет'!A$2:E$241,5,0)</f>
        <v>160</v>
      </c>
      <c r="E200" s="534">
        <f>VLOOKUP(F200,'Бух. учет'!A$2:F$241,6,0)</f>
        <v>1979</v>
      </c>
      <c r="F200" s="608">
        <v>498</v>
      </c>
      <c r="G200" s="535">
        <f>VLOOKUP(F200,'Бух. учет'!A$2:G$241,7,0)</f>
        <v>2277</v>
      </c>
      <c r="H200" s="536" t="str">
        <f>VLOOKUP(F200,'Бух. учет'!A$2:H$241,8,0)</f>
        <v>ПOДCTAH KTП-160/6</v>
      </c>
      <c r="I200" s="341"/>
      <c r="J200" s="341"/>
    </row>
    <row r="201" spans="1:10" ht="15.75" customHeight="1" x14ac:dyDescent="0.2">
      <c r="A201" s="551" t="s">
        <v>1378</v>
      </c>
      <c r="B201" s="120" t="s">
        <v>1325</v>
      </c>
      <c r="C201" s="534" t="str">
        <f>VLOOKUP(F201,'Бух. учет'!A$2:D$241,4,0)</f>
        <v>ТМ-400/6</v>
      </c>
      <c r="D201" s="534">
        <f>VLOOKUP(F201,'Бух. учет'!A$2:E$241,5,0)</f>
        <v>400</v>
      </c>
      <c r="E201" s="534">
        <f>VLOOKUP(F201,'Бух. учет'!A$2:F$241,6,0)</f>
        <v>1970</v>
      </c>
      <c r="F201" s="607">
        <v>202</v>
      </c>
      <c r="G201" s="535">
        <f>VLOOKUP(F201,'Бух. учет'!A$2:G$241,7,0)</f>
        <v>805</v>
      </c>
      <c r="H201" s="536" t="str">
        <f>VLOOKUP(F201,'Бух. учет'!A$2:H$241,8,0)</f>
        <v>TPAH.ПOДCTAHЦИЯ</v>
      </c>
      <c r="I201" s="341"/>
      <c r="J201" s="341"/>
    </row>
    <row r="202" spans="1:10" ht="15.75" customHeight="1" x14ac:dyDescent="0.2">
      <c r="A202" s="552" t="s">
        <v>1404</v>
      </c>
      <c r="B202" s="550" t="s">
        <v>1325</v>
      </c>
      <c r="C202" s="534" t="str">
        <f>VLOOKUP(F202,'Бух. учет'!A$2:D$241,4,0)</f>
        <v>ТМ-400/6</v>
      </c>
      <c r="D202" s="534">
        <f>VLOOKUP(F202,'Бух. учет'!A$2:E$241,5,0)</f>
        <v>400</v>
      </c>
      <c r="E202" s="534" t="str">
        <f>VLOOKUP(F202,'Бух. учет'!A$2:F$241,6,0)</f>
        <v>НЕТ</v>
      </c>
      <c r="F202" s="608" t="s">
        <v>1417</v>
      </c>
      <c r="G202" s="535">
        <f>VLOOKUP(F202,'Бух. учет'!A$2:G$241,7,0)</f>
        <v>2278</v>
      </c>
      <c r="H202" s="536" t="str">
        <f>VLOOKUP(F202,'Бух. учет'!A$2:H$241,8,0)</f>
        <v>ПOДCTAH KTП-160/6</v>
      </c>
      <c r="I202" s="341"/>
      <c r="J202" s="341"/>
    </row>
    <row r="203" spans="1:10" ht="15.75" customHeight="1" x14ac:dyDescent="0.2">
      <c r="A203" s="551" t="s">
        <v>1421</v>
      </c>
      <c r="B203" s="120" t="s">
        <v>1325</v>
      </c>
      <c r="C203" s="534" t="str">
        <f>VLOOKUP(F203,'Бух. учет'!A$2:D$241,4,0)</f>
        <v>ТМ-160/6</v>
      </c>
      <c r="D203" s="534">
        <f>VLOOKUP(F203,'Бух. учет'!A$2:E$241,5,0)</f>
        <v>160</v>
      </c>
      <c r="E203" s="534">
        <f>VLOOKUP(F203,'Бух. учет'!A$2:F$241,6,0)</f>
        <v>1979</v>
      </c>
      <c r="F203" s="607">
        <v>186</v>
      </c>
      <c r="G203" s="535">
        <f>VLOOKUP(F203,'Бух. учет'!A$2:G$241,7,0)</f>
        <v>710</v>
      </c>
      <c r="H203" s="536" t="str">
        <f>VLOOKUP(F203,'Бух. учет'!A$2:H$241,8,0)</f>
        <v>ПOДCTAH KTП-160/6</v>
      </c>
      <c r="I203" s="341"/>
      <c r="J203" s="341"/>
    </row>
    <row r="204" spans="1:10" ht="15.75" customHeight="1" x14ac:dyDescent="0.2">
      <c r="A204" s="552" t="s">
        <v>1405</v>
      </c>
      <c r="B204" s="550" t="s">
        <v>1325</v>
      </c>
      <c r="C204" s="534" t="str">
        <f>VLOOKUP(F204,'Бух. учет'!A$2:D$241,4,0)</f>
        <v>ТМ-160/10</v>
      </c>
      <c r="D204" s="534">
        <f>VLOOKUP(F204,'Бух. учет'!A$2:E$241,5,0)</f>
        <v>160</v>
      </c>
      <c r="E204" s="534">
        <f>VLOOKUP(F204,'Бух. учет'!A$2:F$241,6,0)</f>
        <v>1981</v>
      </c>
      <c r="F204" s="608">
        <v>34</v>
      </c>
      <c r="G204" s="535">
        <f>VLOOKUP(F204,'Бух. учет'!A$2:G$241,7,0)</f>
        <v>2279</v>
      </c>
      <c r="H204" s="536" t="str">
        <f>VLOOKUP(F204,'Бух. учет'!A$2:H$241,8,0)</f>
        <v>КТПН МАЧТОВАЯ</v>
      </c>
      <c r="I204" s="341"/>
      <c r="J204" s="341"/>
    </row>
    <row r="205" spans="1:10" ht="15.75" customHeight="1" x14ac:dyDescent="0.2">
      <c r="A205" s="551" t="s">
        <v>1407</v>
      </c>
      <c r="B205" s="120" t="s">
        <v>1325</v>
      </c>
      <c r="C205" s="534" t="str">
        <f>VLOOKUP(F205,'Бух. учет'!A$2:D$241,4,0)</f>
        <v>ТМ-160/10</v>
      </c>
      <c r="D205" s="534">
        <f>VLOOKUP(F205,'Бух. учет'!A$2:E$241,5,0)</f>
        <v>160</v>
      </c>
      <c r="E205" s="534">
        <f>VLOOKUP(F205,'Бух. учет'!A$2:F$241,6,0)</f>
        <v>1979</v>
      </c>
      <c r="F205" s="607">
        <v>24430</v>
      </c>
      <c r="G205" s="535">
        <f>VLOOKUP(F205,'Бух. учет'!A$2:G$241,7,0)</f>
        <v>2280</v>
      </c>
      <c r="H205" s="536" t="str">
        <f>VLOOKUP(F205,'Бух. учет'!A$2:H$241,8,0)</f>
        <v>КТПН МАЧТОВАЯ</v>
      </c>
      <c r="I205" s="341"/>
      <c r="J205" s="341"/>
    </row>
    <row r="206" spans="1:10" ht="15.75" customHeight="1" x14ac:dyDescent="0.2">
      <c r="A206" s="552" t="s">
        <v>1384</v>
      </c>
      <c r="B206" s="550" t="s">
        <v>1325</v>
      </c>
      <c r="C206" s="534" t="str">
        <f>VLOOKUP(F206,'Бух. учет'!A$2:D$241,4,0)</f>
        <v>ТМ-630/10</v>
      </c>
      <c r="D206" s="534">
        <f>VLOOKUP(F206,'Бух. учет'!A$2:E$241,5,0)</f>
        <v>630</v>
      </c>
      <c r="E206" s="534">
        <f>VLOOKUP(F206,'Бух. учет'!A$2:F$241,6,0)</f>
        <v>1986</v>
      </c>
      <c r="F206" s="608">
        <v>8112</v>
      </c>
      <c r="G206" s="535">
        <f>VLOOKUP(F206,'Бух. учет'!A$2:G$241,7,0)</f>
        <v>880</v>
      </c>
      <c r="H206" s="536" t="str">
        <f>VLOOKUP(F206,'Бух. учет'!A$2:H$241,8,0)</f>
        <v>TPAH.ПOДCT. ПKTП630</v>
      </c>
      <c r="I206" s="341"/>
      <c r="J206" s="341"/>
    </row>
    <row r="207" spans="1:10" ht="15.75" customHeight="1" x14ac:dyDescent="0.2">
      <c r="A207" s="551" t="s">
        <v>1377</v>
      </c>
      <c r="B207" s="120" t="s">
        <v>1325</v>
      </c>
      <c r="C207" s="534" t="str">
        <f>VLOOKUP(F207,'Бух. учет'!A$2:D$241,4,0)</f>
        <v>ТМ-630/10</v>
      </c>
      <c r="D207" s="534">
        <f>VLOOKUP(F207,'Бух. учет'!A$2:E$241,5,0)</f>
        <v>630</v>
      </c>
      <c r="E207" s="534">
        <f>VLOOKUP(F207,'Бух. учет'!A$2:F$241,6,0)</f>
        <v>1988</v>
      </c>
      <c r="F207" s="607">
        <v>830</v>
      </c>
      <c r="G207" s="535">
        <f>VLOOKUP(F207,'Бух. учет'!A$2:G$241,7,0)</f>
        <v>711</v>
      </c>
      <c r="H207" s="536" t="str">
        <f>VLOOKUP(F207,'Бух. учет'!A$2:H$241,8,0)</f>
        <v>ПOДCTAH KTП-160/6</v>
      </c>
      <c r="I207" s="341"/>
      <c r="J207" s="341"/>
    </row>
    <row r="208" spans="1:10" ht="15.75" customHeight="1" x14ac:dyDescent="0.2">
      <c r="A208" s="552" t="s">
        <v>1390</v>
      </c>
      <c r="B208" s="550" t="s">
        <v>1325</v>
      </c>
      <c r="C208" s="534" t="str">
        <f>VLOOKUP(F208,'Бух. учет'!A$2:D$241,4,0)</f>
        <v>ТМ-630/10</v>
      </c>
      <c r="D208" s="534">
        <f>VLOOKUP(F208,'Бух. учет'!A$2:E$241,5,0)</f>
        <v>630</v>
      </c>
      <c r="E208" s="534">
        <f>VLOOKUP(F208,'Бух. учет'!A$2:F$241,6,0)</f>
        <v>1988</v>
      </c>
      <c r="F208" s="608">
        <v>323</v>
      </c>
      <c r="G208" s="535">
        <f>VLOOKUP(F208,'Бух. учет'!A$2:G$241,7,0)</f>
        <v>911</v>
      </c>
      <c r="H208" s="536" t="str">
        <f>VLOOKUP(F208,'Бух. учет'!A$2:H$241,8,0)</f>
        <v>ПOДCTAHЦ. KTПH-630</v>
      </c>
      <c r="I208" s="341"/>
      <c r="J208" s="341"/>
    </row>
    <row r="209" spans="1:10" ht="15.75" customHeight="1" x14ac:dyDescent="0.2">
      <c r="A209" s="551" t="s">
        <v>1380</v>
      </c>
      <c r="B209" s="120" t="s">
        <v>1325</v>
      </c>
      <c r="C209" s="534" t="str">
        <f>VLOOKUP(F209,'Бух. учет'!A$2:D$241,4,0)</f>
        <v>ТМ-250/10</v>
      </c>
      <c r="D209" s="534">
        <f>VLOOKUP(F209,'Бух. учет'!A$2:E$241,5,0)</f>
        <v>250</v>
      </c>
      <c r="E209" s="534" t="str">
        <f>VLOOKUP(F209,'Бух. учет'!A$2:F$241,6,0)</f>
        <v>НЕТ</v>
      </c>
      <c r="F209" s="607">
        <v>505</v>
      </c>
      <c r="G209" s="535">
        <f>VLOOKUP(F209,'Бух. учет'!A$2:G$241,7,0)</f>
        <v>808</v>
      </c>
      <c r="H209" s="536" t="str">
        <f>VLOOKUP(F209,'Бух. учет'!A$2:H$241,8,0)</f>
        <v>ПOДCTAHЦИЯ KTП-400</v>
      </c>
      <c r="I209" s="341"/>
      <c r="J209" s="341"/>
    </row>
    <row r="210" spans="1:10" ht="15.75" customHeight="1" x14ac:dyDescent="0.2">
      <c r="A210" s="552" t="s">
        <v>1388</v>
      </c>
      <c r="B210" s="550" t="s">
        <v>1325</v>
      </c>
      <c r="C210" s="534" t="str">
        <f>VLOOKUP(F210,'Бух. учет'!A$2:D$241,4,0)</f>
        <v>ТМ-630/10</v>
      </c>
      <c r="D210" s="534">
        <f>VLOOKUP(F210,'Бух. учет'!A$2:E$241,5,0)</f>
        <v>630</v>
      </c>
      <c r="E210" s="534" t="str">
        <f>VLOOKUP(F210,'Бух. учет'!A$2:F$241,6,0)</f>
        <v>НЕТ</v>
      </c>
      <c r="F210" s="608" t="s">
        <v>1418</v>
      </c>
      <c r="G210" s="535">
        <f>VLOOKUP(F210,'Бух. учет'!A$2:G$241,7,0)</f>
        <v>910</v>
      </c>
      <c r="H210" s="536" t="str">
        <f>VLOOKUP(F210,'Бух. учет'!A$2:H$241,8,0)</f>
        <v>ПOДCTAHЦ. KTПH-630</v>
      </c>
      <c r="I210" s="341"/>
      <c r="J210" s="341"/>
    </row>
    <row r="211" spans="1:10" ht="15.75" customHeight="1" x14ac:dyDescent="0.2">
      <c r="A211" s="551" t="s">
        <v>1391</v>
      </c>
      <c r="B211" s="120" t="s">
        <v>1325</v>
      </c>
      <c r="C211" s="534" t="str">
        <f>VLOOKUP(F211,'Бух. учет'!A$2:D$241,4,0)</f>
        <v>ТМ-400/10</v>
      </c>
      <c r="D211" s="534">
        <f>VLOOKUP(F211,'Бух. учет'!A$2:E$241,5,0)</f>
        <v>400</v>
      </c>
      <c r="E211" s="534" t="str">
        <f>VLOOKUP(F211,'Бух. учет'!A$2:F$241,6,0)</f>
        <v>НЕТ</v>
      </c>
      <c r="F211" s="607" t="s">
        <v>1419</v>
      </c>
      <c r="G211" s="535">
        <f>VLOOKUP(F211,'Бух. учет'!A$2:G$241,7,0)</f>
        <v>931</v>
      </c>
      <c r="H211" s="536" t="str">
        <f>VLOOKUP(F211,'Бух. учет'!A$2:H$241,8,0)</f>
        <v>ПОДСТАНЦИЯ КТП-400/10</v>
      </c>
      <c r="I211" s="341"/>
      <c r="J211" s="341"/>
    </row>
    <row r="212" spans="1:10" ht="15.75" x14ac:dyDescent="0.2">
      <c r="A212" s="553" t="s">
        <v>1413</v>
      </c>
      <c r="B212" s="550" t="s">
        <v>1325</v>
      </c>
      <c r="C212" s="534" t="str">
        <f>VLOOKUP(F212,'Бух. учет'!A$2:D$241,4,0)</f>
        <v>ТМ-400/10</v>
      </c>
      <c r="D212" s="534">
        <f>VLOOKUP(F212,'Бух. учет'!A$2:E$241,5,0)</f>
        <v>400</v>
      </c>
      <c r="E212" s="534">
        <f>VLOOKUP(F212,'Бух. учет'!A$2:F$241,6,0)</f>
        <v>1980</v>
      </c>
      <c r="F212" s="608">
        <v>72070</v>
      </c>
      <c r="G212" s="535">
        <f>VLOOKUP(F212,'Бух. учет'!A$2:G$241,7,0)</f>
        <v>916</v>
      </c>
      <c r="H212" s="536" t="str">
        <f>VLOOKUP(F212,'Бух. учет'!A$2:H$241,8,0)</f>
        <v>TPAHCФOPMATOP  TM-400-10/04</v>
      </c>
      <c r="I212" s="341"/>
      <c r="J212" s="341"/>
    </row>
    <row r="213" spans="1:10" ht="31.5" customHeight="1" x14ac:dyDescent="0.2">
      <c r="A213" s="554" t="s">
        <v>1414</v>
      </c>
      <c r="B213" s="119" t="s">
        <v>1325</v>
      </c>
      <c r="C213" s="534" t="str">
        <f>VLOOKUP(F213,'Бух. учет'!A$2:D$241,4,0)</f>
        <v>ТМ-160/10</v>
      </c>
      <c r="D213" s="534">
        <f>VLOOKUP(F213,'Бух. учет'!A$2:E$241,5,0)</f>
        <v>160</v>
      </c>
      <c r="E213" s="534">
        <f>VLOOKUP(F213,'Бух. учет'!A$2:F$241,6,0)</f>
        <v>1989</v>
      </c>
      <c r="F213" s="607" t="s">
        <v>1340</v>
      </c>
      <c r="G213" s="535" t="str">
        <f>VLOOKUP(F213,'Бух. учет'!A$2:G$241,7,0)</f>
        <v>нет</v>
      </c>
      <c r="H213" s="536" t="str">
        <f>VLOOKUP(F213,'Бух. учет'!A$2:H$241,8,0)</f>
        <v>TPAHCФOPMATOP  TM-160-10/04</v>
      </c>
      <c r="I213" s="341"/>
      <c r="J213" s="341"/>
    </row>
    <row r="214" spans="1:10" ht="15.75" x14ac:dyDescent="0.2">
      <c r="A214" s="553" t="s">
        <v>1382</v>
      </c>
      <c r="B214" s="550"/>
      <c r="C214" s="534">
        <f>VLOOKUP(F214,'Бух. учет'!A$2:D$241,4,0)</f>
        <v>0</v>
      </c>
      <c r="D214" s="534">
        <f>VLOOKUP(F214,'Бух. учет'!A$2:E$241,5,0)</f>
        <v>0</v>
      </c>
      <c r="E214" s="534">
        <f>VLOOKUP(F214,'Бух. учет'!A$2:F$241,6,0)</f>
        <v>0</v>
      </c>
      <c r="F214" s="608" t="s">
        <v>1420</v>
      </c>
      <c r="G214" s="535">
        <f>VLOOKUP(F214,'Бух. учет'!A$2:G$241,7,0)</f>
        <v>880</v>
      </c>
      <c r="H214" s="536" t="str">
        <f>VLOOKUP(F214,'Бух. учет'!A$2:H$241,8,0)</f>
        <v>ПУHKT PACП.ПP11-3063</v>
      </c>
      <c r="I214" s="341"/>
      <c r="J214" s="341"/>
    </row>
    <row r="215" spans="1:10" ht="15.75" x14ac:dyDescent="0.2">
      <c r="A215" s="778" t="s">
        <v>1480</v>
      </c>
      <c r="B215" s="541" t="s">
        <v>1325</v>
      </c>
      <c r="C215" s="534" t="str">
        <f>VLOOKUP(F215,'Бух. учет'!A$2:D$241,4,0)</f>
        <v>ТМ-400/10</v>
      </c>
      <c r="D215" s="534">
        <f>VLOOKUP(F215,'Бух. учет'!A$2:E$241,5,0)</f>
        <v>400</v>
      </c>
      <c r="E215" s="534">
        <f>VLOOKUP(F215,'Бух. учет'!A$2:F$241,6,0)</f>
        <v>2015</v>
      </c>
      <c r="F215" s="612">
        <v>315358</v>
      </c>
      <c r="G215" s="535">
        <f>VLOOKUP(F215,'Бух. учет'!A$2:G$241,7,0)</f>
        <v>0</v>
      </c>
      <c r="H215" s="536">
        <f>VLOOKUP(F215,'Бух. учет'!A$2:H$241,8,0)</f>
        <v>0</v>
      </c>
      <c r="I215" s="341"/>
      <c r="J215" s="341"/>
    </row>
    <row r="216" spans="1:10" ht="15.75" x14ac:dyDescent="0.2">
      <c r="A216" s="779"/>
      <c r="B216" s="540" t="s">
        <v>1327</v>
      </c>
      <c r="C216" s="534" t="str">
        <f>VLOOKUP(F216,'Бух. учет'!A$2:D$241,4,0)</f>
        <v>ТМ-400/10</v>
      </c>
      <c r="D216" s="534">
        <f>VLOOKUP(F216,'Бух. учет'!A$2:E$241,5,0)</f>
        <v>400</v>
      </c>
      <c r="E216" s="534">
        <f>VLOOKUP(F216,'Бух. учет'!A$2:F$241,6,0)</f>
        <v>2015</v>
      </c>
      <c r="F216" s="612">
        <v>315359</v>
      </c>
      <c r="G216" s="535">
        <f>VLOOKUP(F216,'Бух. учет'!A$2:G$241,7,0)</f>
        <v>0</v>
      </c>
      <c r="H216" s="536">
        <f>VLOOKUP(F216,'Бух. учет'!A$2:H$241,8,0)</f>
        <v>0</v>
      </c>
      <c r="I216" s="341"/>
      <c r="J216" s="341"/>
    </row>
    <row r="217" spans="1:10" ht="15.75" x14ac:dyDescent="0.2">
      <c r="A217" s="602" t="s">
        <v>1483</v>
      </c>
      <c r="B217" s="119" t="s">
        <v>1325</v>
      </c>
      <c r="C217" s="534" t="str">
        <f>VLOOKUP(F217,'Бух. учет'!A$2:D$241,4,0)</f>
        <v>ТМ-400/6</v>
      </c>
      <c r="D217" s="534">
        <f>VLOOKUP(F217,'Бух. учет'!A$2:E$241,5,0)</f>
        <v>400</v>
      </c>
      <c r="E217" s="534">
        <f>VLOOKUP(F217,'Бух. учет'!A$2:F$241,6,0)</f>
        <v>0</v>
      </c>
      <c r="F217" s="612">
        <v>80902</v>
      </c>
      <c r="G217" s="535">
        <f>VLOOKUP(F217,'Бух. учет'!A$2:G$241,7,0)</f>
        <v>0</v>
      </c>
      <c r="H217" s="536">
        <f>VLOOKUP(F217,'Бух. учет'!A$2:H$241,8,0)</f>
        <v>0</v>
      </c>
      <c r="I217" s="341"/>
      <c r="J217" s="341"/>
    </row>
    <row r="218" spans="1:10" ht="15.75" x14ac:dyDescent="0.2">
      <c r="A218" s="602" t="s">
        <v>1482</v>
      </c>
      <c r="B218" s="119" t="s">
        <v>1325</v>
      </c>
      <c r="C218" s="534" t="str">
        <f>VLOOKUP(F218,'Бух. учет'!A$2:D$241,4,0)</f>
        <v>ТМ-630/10</v>
      </c>
      <c r="D218" s="534">
        <f>VLOOKUP(F218,'Бух. учет'!A$2:E$241,5,0)</f>
        <v>630</v>
      </c>
      <c r="E218" s="534">
        <f>VLOOKUP(F218,'Бух. учет'!A$2:F$241,6,0)</f>
        <v>2015</v>
      </c>
      <c r="F218" s="612">
        <v>708334</v>
      </c>
      <c r="G218" s="535">
        <f>VLOOKUP(F218,'Бух. учет'!A$2:G$241,7,0)</f>
        <v>0</v>
      </c>
      <c r="H218" s="536">
        <f>VLOOKUP(F218,'Бух. учет'!A$2:H$241,8,0)</f>
        <v>0</v>
      </c>
      <c r="I218" s="341"/>
      <c r="J218" s="341"/>
    </row>
    <row r="219" spans="1:10" ht="15.75" x14ac:dyDescent="0.2">
      <c r="A219" s="602"/>
      <c r="B219" s="603"/>
      <c r="C219" s="534">
        <f>VLOOKUP(F219,'Бух. учет'!A$2:D$241,4,0)</f>
        <v>0</v>
      </c>
      <c r="D219" s="534">
        <f>VLOOKUP(F219,'Бух. учет'!A$2:E$241,5,0)</f>
        <v>0</v>
      </c>
      <c r="E219" s="534">
        <f>VLOOKUP(F219,'Бух. учет'!A$2:F$241,6,0)</f>
        <v>0</v>
      </c>
      <c r="F219" s="612"/>
      <c r="G219" s="535">
        <f>VLOOKUP(F219,'Бух. учет'!A$2:G$241,7,0)</f>
        <v>0</v>
      </c>
      <c r="H219" s="536">
        <f>VLOOKUP(F219,'Бух. учет'!A$2:H$241,8,0)</f>
        <v>0</v>
      </c>
      <c r="I219" s="341"/>
      <c r="J219" s="341"/>
    </row>
    <row r="220" spans="1:10" ht="15.75" x14ac:dyDescent="0.2">
      <c r="A220" s="602"/>
      <c r="B220" s="603"/>
      <c r="C220" s="534">
        <f>VLOOKUP(F220,'Бух. учет'!A$2:D$241,4,0)</f>
        <v>0</v>
      </c>
      <c r="D220" s="534">
        <f>VLOOKUP(F220,'Бух. учет'!A$2:E$241,5,0)</f>
        <v>0</v>
      </c>
      <c r="E220" s="534">
        <f>VLOOKUP(F220,'Бух. учет'!A$2:F$241,6,0)</f>
        <v>0</v>
      </c>
      <c r="F220" s="612"/>
      <c r="G220" s="535">
        <f>VLOOKUP(F220,'Бух. учет'!A$2:G$241,7,0)</f>
        <v>0</v>
      </c>
      <c r="H220" s="536">
        <f>VLOOKUP(F220,'Бух. учет'!A$2:H$241,8,0)</f>
        <v>0</v>
      </c>
      <c r="I220" s="341"/>
      <c r="J220" s="341"/>
    </row>
    <row r="221" spans="1:10" ht="15.75" x14ac:dyDescent="0.2">
      <c r="A221" s="602"/>
      <c r="B221" s="603"/>
      <c r="C221" s="534">
        <f>VLOOKUP(F221,'Бух. учет'!A$2:D$241,4,0)</f>
        <v>0</v>
      </c>
      <c r="D221" s="534">
        <f>VLOOKUP(F221,'Бух. учет'!A$2:E$241,5,0)</f>
        <v>0</v>
      </c>
      <c r="E221" s="534">
        <f>VLOOKUP(F221,'Бух. учет'!A$2:F$241,6,0)</f>
        <v>0</v>
      </c>
      <c r="F221" s="612"/>
      <c r="G221" s="535">
        <f>VLOOKUP(F221,'Бух. учет'!A$2:G$241,7,0)</f>
        <v>0</v>
      </c>
      <c r="H221" s="536">
        <f>VLOOKUP(F221,'Бух. учет'!A$2:H$241,8,0)</f>
        <v>0</v>
      </c>
      <c r="I221" s="341"/>
      <c r="J221" s="341"/>
    </row>
    <row r="222" spans="1:10" ht="18.75" customHeight="1" thickBot="1" x14ac:dyDescent="0.25">
      <c r="A222" s="555"/>
      <c r="B222" s="556"/>
      <c r="C222" s="594"/>
      <c r="D222" s="594"/>
      <c r="E222" s="594"/>
      <c r="F222" s="613"/>
      <c r="G222" s="595"/>
      <c r="H222" s="596"/>
      <c r="I222" s="341"/>
      <c r="J222" s="341"/>
    </row>
    <row r="223" spans="1:10" s="344" customFormat="1" x14ac:dyDescent="0.2">
      <c r="A223" s="772" t="s">
        <v>1475</v>
      </c>
      <c r="B223" s="773"/>
      <c r="C223" s="604" t="str">
        <f>VLOOKUP(F223,'Бух. учет'!A$2:D$241,4,0)</f>
        <v>ТМ-630/6</v>
      </c>
      <c r="D223" s="534">
        <f>VLOOKUP(F223,'Бух. учет'!A$2:E$241,5,0)</f>
        <v>630</v>
      </c>
      <c r="E223" s="534">
        <f>VLOOKUP(F223,'Бух. учет'!A$2:F$241,6,0)</f>
        <v>1978</v>
      </c>
      <c r="F223" s="342">
        <v>10292</v>
      </c>
      <c r="G223" s="535">
        <f>VLOOKUP(F223,'Бух. учет'!A$2:G$241,7,0)</f>
        <v>830</v>
      </c>
      <c r="H223" s="536" t="str">
        <f>VLOOKUP(F223,'Бух. учет'!A$2:H$241,8,0)</f>
        <v xml:space="preserve">TPAHCФOPMATOP  </v>
      </c>
      <c r="I223" s="341"/>
      <c r="J223" s="341"/>
    </row>
    <row r="224" spans="1:10" s="344" customFormat="1" ht="15" customHeight="1" x14ac:dyDescent="0.2">
      <c r="A224" s="774"/>
      <c r="B224" s="775"/>
      <c r="C224" s="604" t="str">
        <f>VLOOKUP(F224,'Бух. учет'!A$2:D$241,4,0)</f>
        <v>ТМ-630/10</v>
      </c>
      <c r="D224" s="534">
        <f>VLOOKUP(F224,'Бух. учет'!A$2:E$241,5,0)</f>
        <v>630</v>
      </c>
      <c r="E224" s="534">
        <f>VLOOKUP(F224,'Бух. учет'!A$2:F$241,6,0)</f>
        <v>1984</v>
      </c>
      <c r="F224" s="342">
        <v>28272</v>
      </c>
      <c r="G224" s="535">
        <f>VLOOKUP(F224,'Бух. учет'!A$2:G$241,7,0)</f>
        <v>1208</v>
      </c>
      <c r="H224" s="536" t="str">
        <f>VLOOKUP(F224,'Бух. учет'!A$2:H$241,8,0)</f>
        <v>TPAHCФOPMATOP  TM-630-10/04</v>
      </c>
      <c r="I224" s="341"/>
      <c r="J224" s="341"/>
    </row>
    <row r="225" spans="1:10" s="344" customFormat="1" x14ac:dyDescent="0.2">
      <c r="A225" s="774"/>
      <c r="B225" s="775"/>
      <c r="C225" s="604">
        <f>VLOOKUP(F225,'Бух. учет'!A$2:D$241,4,0)</f>
        <v>0</v>
      </c>
      <c r="D225" s="534">
        <f>VLOOKUP(F225,'Бух. учет'!A$2:E$241,5,0)</f>
        <v>0</v>
      </c>
      <c r="E225" s="534">
        <f>VLOOKUP(F225,'Бух. учет'!A$2:F$241,6,0)</f>
        <v>0</v>
      </c>
      <c r="F225" s="342"/>
      <c r="G225" s="535">
        <f>VLOOKUP(F225,'Бух. учет'!A$2:G$241,7,0)</f>
        <v>0</v>
      </c>
      <c r="H225" s="536">
        <f>VLOOKUP(F225,'Бух. учет'!A$2:H$241,8,0)</f>
        <v>0</v>
      </c>
      <c r="I225" s="341"/>
      <c r="J225" s="341"/>
    </row>
    <row r="226" spans="1:10" s="344" customFormat="1" ht="15" customHeight="1" x14ac:dyDescent="0.2">
      <c r="A226" s="774"/>
      <c r="B226" s="775"/>
      <c r="C226" s="604">
        <f>VLOOKUP(F226,'Бух. учет'!A$2:D$241,4,0)</f>
        <v>0</v>
      </c>
      <c r="D226" s="534">
        <f>VLOOKUP(F226,'Бух. учет'!A$2:E$241,5,0)</f>
        <v>0</v>
      </c>
      <c r="E226" s="534">
        <f>VLOOKUP(F226,'Бух. учет'!A$2:F$241,6,0)</f>
        <v>0</v>
      </c>
      <c r="F226" s="342"/>
      <c r="G226" s="535">
        <f>VLOOKUP(F226,'Бух. учет'!A$2:G$241,7,0)</f>
        <v>0</v>
      </c>
      <c r="H226" s="536">
        <f>VLOOKUP(F226,'Бух. учет'!A$2:H$241,8,0)</f>
        <v>0</v>
      </c>
      <c r="I226" s="341"/>
      <c r="J226" s="341"/>
    </row>
    <row r="227" spans="1:10" s="344" customFormat="1" ht="15.75" thickBot="1" x14ac:dyDescent="0.25">
      <c r="A227" s="776"/>
      <c r="B227" s="777"/>
      <c r="C227" s="604">
        <f>VLOOKUP(F227,'Бух. учет'!A$2:D$241,4,0)</f>
        <v>0</v>
      </c>
      <c r="D227" s="534">
        <f>VLOOKUP(F227,'Бух. учет'!A$2:E$241,5,0)</f>
        <v>0</v>
      </c>
      <c r="E227" s="534">
        <f>VLOOKUP(F227,'Бух. учет'!A$2:F$241,6,0)</f>
        <v>0</v>
      </c>
      <c r="F227" s="342"/>
      <c r="G227" s="535">
        <f>VLOOKUP(F227,'Бух. учет'!A$2:G$241,7,0)</f>
        <v>0</v>
      </c>
      <c r="H227" s="536">
        <f>VLOOKUP(F227,'Бух. учет'!A$2:H$241,8,0)</f>
        <v>0</v>
      </c>
      <c r="I227" s="341"/>
      <c r="J227" s="341"/>
    </row>
    <row r="228" spans="1:10" s="344" customFormat="1" ht="15" customHeight="1" x14ac:dyDescent="0.2">
      <c r="A228" s="341"/>
      <c r="B228" s="341"/>
      <c r="C228" s="341"/>
      <c r="D228" s="341"/>
      <c r="E228" s="341"/>
      <c r="F228" s="345"/>
      <c r="G228" s="341"/>
      <c r="H228" s="343"/>
      <c r="I228" s="341"/>
      <c r="J228" s="341"/>
    </row>
    <row r="229" spans="1:10" s="344" customFormat="1" x14ac:dyDescent="0.2">
      <c r="A229" s="341"/>
      <c r="B229" s="341"/>
      <c r="C229" s="341"/>
      <c r="D229" s="341"/>
      <c r="E229" s="341"/>
      <c r="F229" s="345"/>
      <c r="G229" s="341"/>
      <c r="H229" s="343"/>
      <c r="I229" s="341"/>
      <c r="J229" s="341"/>
    </row>
    <row r="230" spans="1:10" s="344" customFormat="1" ht="15" customHeight="1" x14ac:dyDescent="0.2">
      <c r="A230" s="341"/>
      <c r="B230" s="341"/>
      <c r="C230" s="341"/>
      <c r="D230" s="341"/>
      <c r="E230" s="341"/>
      <c r="F230" s="345"/>
      <c r="G230" s="341"/>
      <c r="H230" s="343"/>
      <c r="I230" s="341"/>
      <c r="J230" s="341"/>
    </row>
    <row r="231" spans="1:10" s="344" customFormat="1" x14ac:dyDescent="0.2">
      <c r="A231" s="341"/>
      <c r="B231" s="341"/>
      <c r="C231" s="341"/>
      <c r="D231" s="341"/>
      <c r="E231" s="341"/>
      <c r="F231" s="345"/>
      <c r="G231" s="341"/>
      <c r="H231" s="343"/>
      <c r="I231" s="341"/>
      <c r="J231" s="341"/>
    </row>
    <row r="232" spans="1:10" s="344" customFormat="1" ht="15" customHeight="1" x14ac:dyDescent="0.2">
      <c r="A232" s="341"/>
      <c r="B232" s="341"/>
      <c r="C232" s="341"/>
      <c r="D232" s="341"/>
      <c r="E232" s="341"/>
      <c r="F232" s="345"/>
      <c r="G232" s="341"/>
      <c r="H232" s="343"/>
      <c r="I232" s="341"/>
      <c r="J232" s="341"/>
    </row>
    <row r="233" spans="1:10" s="344" customFormat="1" x14ac:dyDescent="0.2">
      <c r="A233" s="341"/>
      <c r="B233" s="341"/>
      <c r="C233" s="341"/>
      <c r="D233" s="341"/>
      <c r="E233" s="341"/>
      <c r="F233" s="345"/>
      <c r="G233" s="341"/>
      <c r="H233" s="343"/>
      <c r="I233" s="341"/>
      <c r="J233" s="341"/>
    </row>
    <row r="234" spans="1:10" s="344" customFormat="1" ht="15" customHeight="1" x14ac:dyDescent="0.2">
      <c r="A234" s="341"/>
      <c r="B234" s="341"/>
      <c r="C234" s="341"/>
      <c r="D234" s="341"/>
      <c r="E234" s="341"/>
      <c r="F234" s="345"/>
      <c r="G234" s="341"/>
      <c r="H234" s="343"/>
      <c r="I234" s="341"/>
      <c r="J234" s="341"/>
    </row>
    <row r="235" spans="1:10" s="344" customFormat="1" x14ac:dyDescent="0.2">
      <c r="A235" s="341"/>
      <c r="B235" s="341"/>
      <c r="C235" s="341"/>
      <c r="D235" s="341"/>
      <c r="E235" s="341"/>
      <c r="F235" s="345"/>
      <c r="G235" s="341"/>
      <c r="H235" s="343"/>
      <c r="I235" s="341"/>
      <c r="J235" s="341"/>
    </row>
    <row r="236" spans="1:10" s="344" customFormat="1" ht="15" customHeight="1" x14ac:dyDescent="0.2">
      <c r="A236" s="341"/>
      <c r="B236" s="341"/>
      <c r="C236" s="341"/>
      <c r="D236" s="341"/>
      <c r="E236" s="341"/>
      <c r="F236" s="345"/>
      <c r="G236" s="341"/>
      <c r="H236" s="343"/>
      <c r="I236" s="341"/>
      <c r="J236" s="341"/>
    </row>
    <row r="237" spans="1:10" s="344" customFormat="1" x14ac:dyDescent="0.2">
      <c r="A237" s="341"/>
      <c r="B237" s="341"/>
      <c r="C237" s="341"/>
      <c r="D237" s="341"/>
      <c r="E237" s="341"/>
      <c r="F237" s="345"/>
      <c r="G237" s="341"/>
      <c r="H237" s="343"/>
      <c r="I237" s="341"/>
      <c r="J237" s="341"/>
    </row>
    <row r="238" spans="1:10" s="344" customFormat="1" ht="15" customHeight="1" x14ac:dyDescent="0.2">
      <c r="A238" s="341"/>
      <c r="B238" s="341"/>
      <c r="C238" s="341"/>
      <c r="D238" s="341"/>
      <c r="E238" s="341"/>
      <c r="F238" s="345"/>
      <c r="G238" s="341"/>
      <c r="H238" s="343"/>
      <c r="I238" s="341"/>
      <c r="J238" s="341"/>
    </row>
    <row r="239" spans="1:10" s="344" customFormat="1" x14ac:dyDescent="0.2">
      <c r="A239" s="341"/>
      <c r="B239" s="341"/>
      <c r="C239" s="341"/>
      <c r="D239" s="341"/>
      <c r="E239" s="341"/>
      <c r="F239" s="345"/>
      <c r="G239" s="341"/>
      <c r="H239" s="343"/>
      <c r="I239" s="341"/>
      <c r="J239" s="341"/>
    </row>
    <row r="240" spans="1:10" s="344" customFormat="1" ht="15" customHeight="1" x14ac:dyDescent="0.2">
      <c r="A240" s="341"/>
      <c r="B240" s="341"/>
      <c r="C240" s="341"/>
      <c r="D240" s="341"/>
      <c r="E240" s="341"/>
      <c r="F240" s="345"/>
      <c r="G240" s="341"/>
      <c r="H240" s="343"/>
      <c r="I240" s="341"/>
      <c r="J240" s="341"/>
    </row>
    <row r="241" spans="1:10" s="344" customFormat="1" x14ac:dyDescent="0.2">
      <c r="A241" s="341"/>
      <c r="B241" s="341"/>
      <c r="C241" s="341"/>
      <c r="D241" s="341"/>
      <c r="E241" s="341"/>
      <c r="F241" s="345"/>
      <c r="G241" s="341"/>
      <c r="H241" s="343"/>
      <c r="I241" s="341"/>
      <c r="J241" s="341"/>
    </row>
    <row r="242" spans="1:10" s="344" customFormat="1" ht="15" customHeight="1" x14ac:dyDescent="0.2">
      <c r="A242" s="341"/>
      <c r="B242" s="341"/>
      <c r="C242" s="341"/>
      <c r="D242" s="341"/>
      <c r="E242" s="341"/>
      <c r="F242" s="345"/>
      <c r="G242" s="341"/>
      <c r="H242" s="343"/>
      <c r="I242" s="341"/>
      <c r="J242" s="341"/>
    </row>
    <row r="243" spans="1:10" s="344" customFormat="1" x14ac:dyDescent="0.2">
      <c r="A243" s="341"/>
      <c r="B243" s="341"/>
      <c r="C243" s="341"/>
      <c r="D243" s="341"/>
      <c r="E243" s="341"/>
      <c r="F243" s="345"/>
      <c r="G243" s="341"/>
      <c r="H243" s="343"/>
      <c r="I243" s="341"/>
      <c r="J243" s="341"/>
    </row>
    <row r="244" spans="1:10" s="344" customFormat="1" ht="15" customHeight="1" x14ac:dyDescent="0.2">
      <c r="A244" s="341"/>
      <c r="B244" s="341"/>
      <c r="C244" s="341"/>
      <c r="D244" s="341"/>
      <c r="E244" s="341"/>
      <c r="F244" s="345"/>
      <c r="G244" s="341"/>
      <c r="H244" s="343"/>
      <c r="I244" s="341"/>
      <c r="J244" s="341"/>
    </row>
    <row r="245" spans="1:10" s="344" customFormat="1" x14ac:dyDescent="0.2">
      <c r="A245" s="341"/>
      <c r="B245" s="341"/>
      <c r="C245" s="341"/>
      <c r="D245" s="341"/>
      <c r="E245" s="341"/>
      <c r="F245" s="345"/>
      <c r="G245" s="341"/>
      <c r="H245" s="343"/>
      <c r="I245" s="341"/>
      <c r="J245" s="341"/>
    </row>
    <row r="246" spans="1:10" s="344" customFormat="1" x14ac:dyDescent="0.2">
      <c r="A246" s="341"/>
      <c r="B246" s="341"/>
      <c r="C246" s="341"/>
      <c r="D246" s="341"/>
      <c r="E246" s="341"/>
      <c r="F246" s="345"/>
      <c r="G246" s="341"/>
      <c r="H246" s="343"/>
      <c r="I246" s="341"/>
      <c r="J246" s="341"/>
    </row>
    <row r="247" spans="1:10" s="344" customFormat="1" x14ac:dyDescent="0.2">
      <c r="A247" s="341"/>
      <c r="B247" s="341"/>
      <c r="C247" s="341"/>
      <c r="D247" s="341"/>
      <c r="E247" s="341"/>
      <c r="F247" s="345"/>
      <c r="G247" s="341"/>
      <c r="H247" s="343"/>
      <c r="I247" s="341"/>
      <c r="J247" s="341"/>
    </row>
    <row r="248" spans="1:10" s="344" customFormat="1" x14ac:dyDescent="0.2">
      <c r="A248" s="341"/>
      <c r="B248" s="341"/>
      <c r="C248" s="341"/>
      <c r="D248" s="341"/>
      <c r="E248" s="341"/>
      <c r="F248" s="345"/>
      <c r="G248" s="341"/>
      <c r="H248" s="343"/>
      <c r="I248" s="341"/>
      <c r="J248" s="341"/>
    </row>
    <row r="249" spans="1:10" s="344" customFormat="1" x14ac:dyDescent="0.2">
      <c r="A249" s="341"/>
      <c r="B249" s="341"/>
      <c r="C249" s="341"/>
      <c r="D249" s="341"/>
      <c r="E249" s="341"/>
      <c r="F249" s="345"/>
      <c r="G249" s="341"/>
      <c r="H249" s="343"/>
      <c r="I249" s="341"/>
      <c r="J249" s="341"/>
    </row>
    <row r="250" spans="1:10" s="344" customFormat="1" x14ac:dyDescent="0.2">
      <c r="A250" s="341"/>
      <c r="B250" s="341"/>
      <c r="C250" s="341"/>
      <c r="D250" s="341"/>
      <c r="E250" s="341"/>
      <c r="F250" s="345"/>
      <c r="G250" s="341"/>
      <c r="H250" s="343"/>
      <c r="I250" s="341"/>
      <c r="J250" s="341"/>
    </row>
    <row r="251" spans="1:10" s="344" customFormat="1" x14ac:dyDescent="0.2">
      <c r="A251" s="341"/>
      <c r="B251" s="341"/>
      <c r="C251" s="341"/>
      <c r="D251" s="341"/>
      <c r="E251" s="341"/>
      <c r="F251" s="345"/>
      <c r="G251" s="341"/>
      <c r="H251" s="343"/>
      <c r="I251" s="341"/>
      <c r="J251" s="341"/>
    </row>
    <row r="252" spans="1:10" s="344" customFormat="1" x14ac:dyDescent="0.2">
      <c r="A252" s="341"/>
      <c r="B252" s="341"/>
      <c r="C252" s="341"/>
      <c r="D252" s="341"/>
      <c r="E252" s="341"/>
      <c r="F252" s="345"/>
      <c r="G252" s="341"/>
      <c r="H252" s="343"/>
      <c r="I252" s="341"/>
      <c r="J252" s="341"/>
    </row>
    <row r="253" spans="1:10" s="344" customFormat="1" x14ac:dyDescent="0.2">
      <c r="A253" s="341"/>
      <c r="B253" s="341"/>
      <c r="C253" s="341"/>
      <c r="D253" s="341"/>
      <c r="E253" s="341"/>
      <c r="F253" s="345"/>
      <c r="G253" s="341"/>
      <c r="H253" s="343"/>
      <c r="I253" s="341"/>
      <c r="J253" s="341"/>
    </row>
    <row r="254" spans="1:10" s="344" customFormat="1" x14ac:dyDescent="0.2">
      <c r="A254" s="341"/>
      <c r="B254" s="341"/>
      <c r="C254" s="341"/>
      <c r="D254" s="341"/>
      <c r="E254" s="341"/>
      <c r="F254" s="345"/>
      <c r="G254" s="341"/>
      <c r="H254" s="343"/>
      <c r="I254" s="341"/>
      <c r="J254" s="341"/>
    </row>
    <row r="255" spans="1:10" s="344" customFormat="1" x14ac:dyDescent="0.2">
      <c r="A255" s="341"/>
      <c r="B255" s="341"/>
      <c r="C255" s="341"/>
      <c r="D255" s="341"/>
      <c r="E255" s="341"/>
      <c r="F255" s="345"/>
      <c r="G255" s="341"/>
      <c r="H255" s="343"/>
      <c r="I255" s="341"/>
      <c r="J255" s="341"/>
    </row>
    <row r="256" spans="1:10" s="344" customFormat="1" x14ac:dyDescent="0.2">
      <c r="A256" s="341"/>
      <c r="B256" s="341"/>
      <c r="C256" s="341"/>
      <c r="D256" s="341"/>
      <c r="E256" s="341"/>
      <c r="F256" s="345"/>
      <c r="G256" s="341"/>
      <c r="H256" s="343"/>
      <c r="I256" s="341"/>
      <c r="J256" s="341"/>
    </row>
    <row r="257" spans="1:10" s="344" customFormat="1" x14ac:dyDescent="0.2">
      <c r="A257" s="341"/>
      <c r="B257" s="341"/>
      <c r="C257" s="341"/>
      <c r="D257" s="341"/>
      <c r="E257" s="341"/>
      <c r="F257" s="345"/>
      <c r="G257" s="341"/>
      <c r="H257" s="343"/>
      <c r="I257" s="341"/>
      <c r="J257" s="341"/>
    </row>
    <row r="258" spans="1:10" s="344" customFormat="1" x14ac:dyDescent="0.2">
      <c r="A258" s="341"/>
      <c r="B258" s="341"/>
      <c r="C258" s="341"/>
      <c r="D258" s="341"/>
      <c r="E258" s="341"/>
      <c r="F258" s="345"/>
      <c r="G258" s="341"/>
      <c r="H258" s="343"/>
      <c r="I258" s="341"/>
      <c r="J258" s="341"/>
    </row>
    <row r="259" spans="1:10" s="344" customFormat="1" x14ac:dyDescent="0.2">
      <c r="A259" s="341"/>
      <c r="B259" s="341"/>
      <c r="C259" s="341"/>
      <c r="D259" s="341"/>
      <c r="E259" s="341"/>
      <c r="F259" s="345"/>
      <c r="G259" s="341"/>
      <c r="H259" s="343"/>
      <c r="I259" s="341"/>
      <c r="J259" s="341"/>
    </row>
    <row r="260" spans="1:10" s="344" customFormat="1" x14ac:dyDescent="0.2">
      <c r="A260" s="341"/>
      <c r="B260" s="341"/>
      <c r="C260" s="341"/>
      <c r="D260" s="341"/>
      <c r="E260" s="341"/>
      <c r="F260" s="345"/>
      <c r="G260" s="341"/>
      <c r="H260" s="343"/>
      <c r="I260" s="341"/>
      <c r="J260" s="341"/>
    </row>
    <row r="261" spans="1:10" s="344" customFormat="1" x14ac:dyDescent="0.2">
      <c r="A261" s="341"/>
      <c r="B261" s="341"/>
      <c r="C261" s="341"/>
      <c r="D261" s="341"/>
      <c r="E261" s="341"/>
      <c r="F261" s="345"/>
      <c r="G261" s="341"/>
      <c r="H261" s="343"/>
      <c r="I261" s="341"/>
      <c r="J261" s="341"/>
    </row>
    <row r="262" spans="1:10" s="344" customFormat="1" x14ac:dyDescent="0.2">
      <c r="A262" s="341"/>
      <c r="B262" s="341"/>
      <c r="C262" s="341"/>
      <c r="D262" s="341"/>
      <c r="E262" s="341"/>
      <c r="F262" s="345"/>
      <c r="G262" s="341"/>
      <c r="H262" s="343"/>
      <c r="I262" s="341"/>
      <c r="J262" s="341"/>
    </row>
    <row r="263" spans="1:10" s="344" customFormat="1" x14ac:dyDescent="0.2">
      <c r="A263" s="341"/>
      <c r="B263" s="341"/>
      <c r="C263" s="341"/>
      <c r="D263" s="341"/>
      <c r="E263" s="341"/>
      <c r="F263" s="345"/>
      <c r="G263" s="341"/>
      <c r="H263" s="343"/>
      <c r="I263" s="341"/>
      <c r="J263" s="341"/>
    </row>
    <row r="264" spans="1:10" s="344" customFormat="1" x14ac:dyDescent="0.2">
      <c r="A264" s="341"/>
      <c r="B264" s="341"/>
      <c r="C264" s="341"/>
      <c r="D264" s="341"/>
      <c r="E264" s="341"/>
      <c r="F264" s="345"/>
      <c r="G264" s="341"/>
      <c r="H264" s="343"/>
      <c r="I264" s="341"/>
      <c r="J264" s="341"/>
    </row>
    <row r="265" spans="1:10" s="344" customFormat="1" x14ac:dyDescent="0.2">
      <c r="A265" s="341"/>
      <c r="B265" s="341"/>
      <c r="C265" s="341"/>
      <c r="D265" s="341"/>
      <c r="E265" s="341"/>
      <c r="F265" s="345"/>
      <c r="G265" s="341"/>
      <c r="H265" s="343"/>
      <c r="I265" s="341"/>
      <c r="J265" s="341"/>
    </row>
    <row r="266" spans="1:10" s="344" customFormat="1" x14ac:dyDescent="0.2">
      <c r="A266" s="341"/>
      <c r="B266" s="341"/>
      <c r="C266" s="341"/>
      <c r="D266" s="341"/>
      <c r="E266" s="341"/>
      <c r="F266" s="345"/>
      <c r="G266" s="341"/>
      <c r="H266" s="343"/>
      <c r="I266" s="341"/>
      <c r="J266" s="341"/>
    </row>
    <row r="267" spans="1:10" s="344" customFormat="1" x14ac:dyDescent="0.2">
      <c r="A267" s="341"/>
      <c r="B267" s="341"/>
      <c r="C267" s="341"/>
      <c r="D267" s="341"/>
      <c r="E267" s="341"/>
      <c r="F267" s="345"/>
      <c r="G267" s="341"/>
      <c r="H267" s="343"/>
      <c r="I267" s="341"/>
      <c r="J267" s="341"/>
    </row>
    <row r="268" spans="1:10" s="344" customFormat="1" x14ac:dyDescent="0.2">
      <c r="A268" s="341"/>
      <c r="B268" s="341"/>
      <c r="C268" s="341"/>
      <c r="D268" s="341"/>
      <c r="E268" s="341"/>
      <c r="F268" s="345"/>
      <c r="G268" s="341"/>
      <c r="H268" s="343"/>
      <c r="I268" s="341"/>
      <c r="J268" s="341"/>
    </row>
    <row r="269" spans="1:10" s="344" customFormat="1" x14ac:dyDescent="0.2">
      <c r="A269" s="341"/>
      <c r="B269" s="341"/>
      <c r="C269" s="341"/>
      <c r="D269" s="341"/>
      <c r="E269" s="341"/>
      <c r="F269" s="345"/>
      <c r="G269" s="341"/>
      <c r="H269" s="343"/>
      <c r="I269" s="341"/>
      <c r="J269" s="341"/>
    </row>
    <row r="270" spans="1:10" s="344" customFormat="1" x14ac:dyDescent="0.2">
      <c r="A270" s="341"/>
      <c r="B270" s="341"/>
      <c r="C270" s="341"/>
      <c r="D270" s="341"/>
      <c r="E270" s="341"/>
      <c r="F270" s="345"/>
      <c r="G270" s="341"/>
      <c r="H270" s="343"/>
      <c r="I270" s="341"/>
      <c r="J270" s="341"/>
    </row>
    <row r="271" spans="1:10" s="344" customFormat="1" x14ac:dyDescent="0.2">
      <c r="A271" s="341"/>
      <c r="B271" s="341"/>
      <c r="C271" s="341"/>
      <c r="D271" s="341"/>
      <c r="E271" s="341"/>
      <c r="F271" s="345"/>
      <c r="G271" s="341"/>
      <c r="H271" s="343"/>
      <c r="I271" s="341"/>
      <c r="J271" s="341"/>
    </row>
    <row r="272" spans="1:10" s="344" customFormat="1" x14ac:dyDescent="0.2">
      <c r="A272" s="341"/>
      <c r="B272" s="341"/>
      <c r="C272" s="341"/>
      <c r="D272" s="341"/>
      <c r="E272" s="341"/>
      <c r="F272" s="345"/>
      <c r="G272" s="341"/>
      <c r="H272" s="343"/>
      <c r="I272" s="341"/>
      <c r="J272" s="341"/>
    </row>
    <row r="273" spans="1:10" s="344" customFormat="1" x14ac:dyDescent="0.2">
      <c r="A273" s="341"/>
      <c r="B273" s="341"/>
      <c r="C273" s="341"/>
      <c r="D273" s="341"/>
      <c r="E273" s="341"/>
      <c r="F273" s="345"/>
      <c r="G273" s="341"/>
      <c r="H273" s="343"/>
      <c r="I273" s="341"/>
      <c r="J273" s="341"/>
    </row>
    <row r="274" spans="1:10" s="344" customFormat="1" x14ac:dyDescent="0.2">
      <c r="A274" s="341"/>
      <c r="B274" s="341"/>
      <c r="C274" s="341"/>
      <c r="D274" s="341"/>
      <c r="E274" s="341"/>
      <c r="F274" s="345"/>
      <c r="G274" s="341"/>
      <c r="H274" s="343"/>
      <c r="I274" s="341"/>
      <c r="J274" s="341"/>
    </row>
    <row r="275" spans="1:10" s="344" customFormat="1" x14ac:dyDescent="0.2">
      <c r="A275" s="341"/>
      <c r="B275" s="341"/>
      <c r="C275" s="341"/>
      <c r="D275" s="341"/>
      <c r="E275" s="341"/>
      <c r="F275" s="345"/>
      <c r="G275" s="341"/>
      <c r="H275" s="343"/>
      <c r="I275" s="341"/>
      <c r="J275" s="341"/>
    </row>
    <row r="276" spans="1:10" s="344" customFormat="1" x14ac:dyDescent="0.2">
      <c r="A276" s="341"/>
      <c r="B276" s="341"/>
      <c r="C276" s="341"/>
      <c r="D276" s="341"/>
      <c r="E276" s="341"/>
      <c r="F276" s="345"/>
      <c r="G276" s="341"/>
      <c r="H276" s="343"/>
      <c r="I276" s="341"/>
      <c r="J276" s="341"/>
    </row>
    <row r="277" spans="1:10" s="344" customFormat="1" x14ac:dyDescent="0.2">
      <c r="A277" s="341"/>
      <c r="B277" s="341"/>
      <c r="C277" s="341"/>
      <c r="D277" s="341"/>
      <c r="E277" s="341"/>
      <c r="F277" s="345"/>
      <c r="G277" s="341"/>
      <c r="H277" s="343"/>
      <c r="I277" s="341"/>
      <c r="J277" s="341"/>
    </row>
    <row r="278" spans="1:10" s="344" customFormat="1" x14ac:dyDescent="0.2">
      <c r="A278" s="341"/>
      <c r="B278" s="341"/>
      <c r="C278" s="341"/>
      <c r="D278" s="341"/>
      <c r="E278" s="341"/>
      <c r="F278" s="345"/>
      <c r="G278" s="341"/>
      <c r="H278" s="343"/>
      <c r="I278" s="341"/>
      <c r="J278" s="341"/>
    </row>
    <row r="279" spans="1:10" s="344" customFormat="1" x14ac:dyDescent="0.2">
      <c r="A279" s="341"/>
      <c r="B279" s="341"/>
      <c r="C279" s="341"/>
      <c r="D279" s="341"/>
      <c r="E279" s="341"/>
      <c r="F279" s="345"/>
      <c r="G279" s="341"/>
      <c r="H279" s="343"/>
      <c r="I279" s="341"/>
      <c r="J279" s="341"/>
    </row>
    <row r="280" spans="1:10" s="344" customFormat="1" x14ac:dyDescent="0.2">
      <c r="A280" s="341"/>
      <c r="B280" s="341"/>
      <c r="C280" s="341"/>
      <c r="D280" s="341"/>
      <c r="E280" s="341"/>
      <c r="F280" s="345"/>
      <c r="G280" s="341"/>
      <c r="H280" s="343"/>
      <c r="I280" s="341"/>
      <c r="J280" s="341"/>
    </row>
    <row r="281" spans="1:10" s="344" customFormat="1" x14ac:dyDescent="0.2">
      <c r="A281" s="341"/>
      <c r="B281" s="341"/>
      <c r="C281" s="341"/>
      <c r="D281" s="341"/>
      <c r="E281" s="341"/>
      <c r="F281" s="345"/>
      <c r="G281" s="341"/>
      <c r="H281" s="343"/>
      <c r="I281" s="341"/>
      <c r="J281" s="341"/>
    </row>
    <row r="282" spans="1:10" s="344" customFormat="1" x14ac:dyDescent="0.2">
      <c r="A282" s="341"/>
      <c r="B282" s="341"/>
      <c r="C282" s="341"/>
      <c r="D282" s="341"/>
      <c r="E282" s="341"/>
      <c r="F282" s="345"/>
      <c r="G282" s="341"/>
      <c r="H282" s="343"/>
      <c r="I282" s="341"/>
      <c r="J282" s="341"/>
    </row>
    <row r="283" spans="1:10" s="344" customFormat="1" x14ac:dyDescent="0.2">
      <c r="A283" s="341"/>
      <c r="B283" s="341"/>
      <c r="C283" s="341"/>
      <c r="D283" s="341"/>
      <c r="E283" s="341"/>
      <c r="F283" s="345"/>
      <c r="G283" s="341"/>
      <c r="H283" s="343"/>
      <c r="I283" s="341"/>
      <c r="J283" s="341"/>
    </row>
    <row r="284" spans="1:10" s="344" customFormat="1" x14ac:dyDescent="0.2">
      <c r="A284" s="341"/>
      <c r="B284" s="341"/>
      <c r="C284" s="341"/>
      <c r="D284" s="341"/>
      <c r="E284" s="341"/>
      <c r="F284" s="345"/>
      <c r="G284" s="341"/>
      <c r="H284" s="343"/>
      <c r="I284" s="341"/>
      <c r="J284" s="341"/>
    </row>
    <row r="285" spans="1:10" s="344" customFormat="1" x14ac:dyDescent="0.2">
      <c r="A285" s="341"/>
      <c r="B285" s="341"/>
      <c r="C285" s="341"/>
      <c r="D285" s="341"/>
      <c r="E285" s="341"/>
      <c r="F285" s="345"/>
      <c r="G285" s="341"/>
      <c r="H285" s="343"/>
      <c r="I285" s="341"/>
      <c r="J285" s="341"/>
    </row>
    <row r="286" spans="1:10" s="344" customFormat="1" x14ac:dyDescent="0.2">
      <c r="A286" s="341"/>
      <c r="B286" s="341"/>
      <c r="C286" s="341"/>
      <c r="D286" s="341"/>
      <c r="E286" s="341"/>
      <c r="F286" s="345"/>
      <c r="G286" s="341"/>
      <c r="H286" s="343"/>
      <c r="I286" s="341"/>
      <c r="J286" s="341"/>
    </row>
    <row r="287" spans="1:10" s="344" customFormat="1" x14ac:dyDescent="0.2">
      <c r="A287" s="341"/>
      <c r="B287" s="341"/>
      <c r="C287" s="341"/>
      <c r="D287" s="341"/>
      <c r="E287" s="341"/>
      <c r="F287" s="345"/>
      <c r="G287" s="341"/>
      <c r="H287" s="343"/>
      <c r="I287" s="341"/>
      <c r="J287" s="341"/>
    </row>
    <row r="288" spans="1:10" s="344" customFormat="1" x14ac:dyDescent="0.2">
      <c r="A288" s="341"/>
      <c r="B288" s="341"/>
      <c r="C288" s="341"/>
      <c r="D288" s="341"/>
      <c r="E288" s="341"/>
      <c r="F288" s="345"/>
      <c r="G288" s="341"/>
      <c r="H288" s="343"/>
      <c r="I288" s="341"/>
      <c r="J288" s="341"/>
    </row>
    <row r="289" spans="1:10" s="344" customFormat="1" x14ac:dyDescent="0.2">
      <c r="A289" s="341"/>
      <c r="B289" s="341"/>
      <c r="C289" s="341"/>
      <c r="D289" s="341"/>
      <c r="E289" s="341"/>
      <c r="F289" s="345"/>
      <c r="G289" s="341"/>
      <c r="H289" s="343"/>
      <c r="I289" s="341"/>
      <c r="J289" s="341"/>
    </row>
    <row r="290" spans="1:10" s="344" customFormat="1" x14ac:dyDescent="0.2">
      <c r="A290" s="341"/>
      <c r="B290" s="341"/>
      <c r="C290" s="341"/>
      <c r="D290" s="341"/>
      <c r="E290" s="341"/>
      <c r="F290" s="345"/>
      <c r="G290" s="341"/>
      <c r="H290" s="343"/>
      <c r="I290" s="341"/>
      <c r="J290" s="341"/>
    </row>
    <row r="291" spans="1:10" s="344" customFormat="1" x14ac:dyDescent="0.2">
      <c r="A291" s="341"/>
      <c r="B291" s="341"/>
      <c r="C291" s="341"/>
      <c r="D291" s="341"/>
      <c r="E291" s="341"/>
      <c r="F291" s="345"/>
      <c r="G291" s="341"/>
      <c r="H291" s="343"/>
      <c r="I291" s="341"/>
      <c r="J291" s="341"/>
    </row>
    <row r="292" spans="1:10" s="344" customFormat="1" x14ac:dyDescent="0.2">
      <c r="A292" s="341"/>
      <c r="B292" s="341"/>
      <c r="C292" s="341"/>
      <c r="D292" s="341"/>
      <c r="E292" s="341"/>
      <c r="F292" s="345"/>
      <c r="G292" s="341"/>
      <c r="H292" s="343"/>
      <c r="I292" s="341"/>
      <c r="J292" s="341"/>
    </row>
    <row r="293" spans="1:10" s="344" customFormat="1" x14ac:dyDescent="0.2">
      <c r="A293" s="341"/>
      <c r="B293" s="341"/>
      <c r="C293" s="341"/>
      <c r="D293" s="341"/>
      <c r="E293" s="341"/>
      <c r="F293" s="345"/>
      <c r="G293" s="341"/>
      <c r="H293" s="343"/>
      <c r="I293" s="341"/>
      <c r="J293" s="341"/>
    </row>
    <row r="294" spans="1:10" s="344" customFormat="1" x14ac:dyDescent="0.2">
      <c r="A294" s="341"/>
      <c r="B294" s="341"/>
      <c r="C294" s="341"/>
      <c r="D294" s="341"/>
      <c r="E294" s="341"/>
      <c r="F294" s="345"/>
      <c r="G294" s="341"/>
      <c r="H294" s="343"/>
      <c r="I294" s="341"/>
      <c r="J294" s="341"/>
    </row>
    <row r="295" spans="1:10" s="344" customFormat="1" x14ac:dyDescent="0.2">
      <c r="A295" s="341"/>
      <c r="B295" s="341"/>
      <c r="C295" s="341"/>
      <c r="D295" s="341"/>
      <c r="E295" s="341"/>
      <c r="F295" s="345"/>
      <c r="G295" s="341"/>
      <c r="H295" s="343"/>
      <c r="I295" s="341"/>
      <c r="J295" s="341"/>
    </row>
    <row r="296" spans="1:10" s="344" customFormat="1" x14ac:dyDescent="0.2">
      <c r="A296" s="341"/>
      <c r="B296" s="341"/>
      <c r="C296" s="341"/>
      <c r="D296" s="341"/>
      <c r="E296" s="341"/>
      <c r="F296" s="345"/>
      <c r="G296" s="341"/>
      <c r="H296" s="343"/>
      <c r="I296" s="341"/>
      <c r="J296" s="341"/>
    </row>
    <row r="297" spans="1:10" s="344" customFormat="1" x14ac:dyDescent="0.2">
      <c r="A297" s="341"/>
      <c r="B297" s="341"/>
      <c r="C297" s="341"/>
      <c r="D297" s="341"/>
      <c r="E297" s="341"/>
      <c r="F297" s="345"/>
      <c r="G297" s="341"/>
      <c r="H297" s="343"/>
      <c r="I297" s="341"/>
      <c r="J297" s="341"/>
    </row>
    <row r="298" spans="1:10" s="344" customFormat="1" x14ac:dyDescent="0.2">
      <c r="A298" s="341"/>
      <c r="B298" s="341"/>
      <c r="C298" s="341"/>
      <c r="D298" s="341"/>
      <c r="E298" s="341"/>
      <c r="F298" s="345"/>
      <c r="G298" s="341"/>
      <c r="H298" s="343"/>
      <c r="I298" s="341"/>
      <c r="J298" s="341"/>
    </row>
    <row r="299" spans="1:10" s="344" customFormat="1" x14ac:dyDescent="0.2">
      <c r="A299" s="341"/>
      <c r="B299" s="341"/>
      <c r="C299" s="341"/>
      <c r="D299" s="341"/>
      <c r="E299" s="341"/>
      <c r="F299" s="345"/>
      <c r="G299" s="341"/>
      <c r="H299" s="343"/>
      <c r="I299" s="341"/>
      <c r="J299" s="341"/>
    </row>
    <row r="300" spans="1:10" s="344" customFormat="1" x14ac:dyDescent="0.2">
      <c r="A300" s="341"/>
      <c r="B300" s="341"/>
      <c r="C300" s="341"/>
      <c r="D300" s="341"/>
      <c r="E300" s="341"/>
      <c r="F300" s="345"/>
      <c r="G300" s="341"/>
      <c r="H300" s="343"/>
      <c r="I300" s="341"/>
      <c r="J300" s="341"/>
    </row>
    <row r="301" spans="1:10" s="344" customFormat="1" x14ac:dyDescent="0.2">
      <c r="A301" s="341"/>
      <c r="B301" s="341"/>
      <c r="C301" s="341"/>
      <c r="D301" s="341"/>
      <c r="E301" s="341"/>
      <c r="F301" s="345"/>
      <c r="G301" s="341"/>
      <c r="H301" s="343"/>
      <c r="I301" s="341"/>
      <c r="J301" s="341"/>
    </row>
    <row r="302" spans="1:10" s="344" customFormat="1" x14ac:dyDescent="0.2">
      <c r="A302" s="341"/>
      <c r="B302" s="341"/>
      <c r="C302" s="341"/>
      <c r="D302" s="341"/>
      <c r="E302" s="341"/>
      <c r="F302" s="345"/>
      <c r="G302" s="341"/>
      <c r="H302" s="343"/>
      <c r="I302" s="341"/>
      <c r="J302" s="341"/>
    </row>
    <row r="303" spans="1:10" s="344" customFormat="1" x14ac:dyDescent="0.2">
      <c r="A303" s="341"/>
      <c r="B303" s="341"/>
      <c r="C303" s="341"/>
      <c r="D303" s="341"/>
      <c r="E303" s="341"/>
      <c r="F303" s="345"/>
      <c r="G303" s="341"/>
      <c r="H303" s="343"/>
      <c r="I303" s="341"/>
      <c r="J303" s="341"/>
    </row>
    <row r="304" spans="1:10" s="344" customFormat="1" x14ac:dyDescent="0.2">
      <c r="A304" s="341"/>
      <c r="B304" s="341"/>
      <c r="C304" s="341"/>
      <c r="D304" s="341"/>
      <c r="E304" s="341"/>
      <c r="F304" s="345"/>
      <c r="G304" s="341"/>
      <c r="H304" s="343"/>
      <c r="I304" s="341"/>
      <c r="J304" s="341"/>
    </row>
    <row r="305" spans="1:10" s="344" customFormat="1" x14ac:dyDescent="0.2">
      <c r="A305" s="341"/>
      <c r="B305" s="341"/>
      <c r="C305" s="341"/>
      <c r="D305" s="341"/>
      <c r="E305" s="341"/>
      <c r="F305" s="345"/>
      <c r="G305" s="341"/>
      <c r="H305" s="343"/>
      <c r="I305" s="341"/>
      <c r="J305" s="341"/>
    </row>
    <row r="306" spans="1:10" s="344" customFormat="1" x14ac:dyDescent="0.2">
      <c r="A306" s="341"/>
      <c r="B306" s="341"/>
      <c r="C306" s="341"/>
      <c r="D306" s="341"/>
      <c r="E306" s="341"/>
      <c r="F306" s="345"/>
      <c r="G306" s="341"/>
      <c r="H306" s="343"/>
      <c r="I306" s="341"/>
      <c r="J306" s="341"/>
    </row>
    <row r="307" spans="1:10" s="344" customFormat="1" x14ac:dyDescent="0.2">
      <c r="A307" s="341"/>
      <c r="B307" s="341"/>
      <c r="C307" s="341"/>
      <c r="D307" s="341"/>
      <c r="E307" s="341"/>
      <c r="F307" s="345"/>
      <c r="G307" s="341"/>
      <c r="H307" s="343"/>
      <c r="I307" s="341"/>
      <c r="J307" s="341"/>
    </row>
    <row r="308" spans="1:10" s="344" customFormat="1" x14ac:dyDescent="0.2">
      <c r="A308" s="341"/>
      <c r="B308" s="341"/>
      <c r="C308" s="341"/>
      <c r="D308" s="341"/>
      <c r="E308" s="341"/>
      <c r="F308" s="345"/>
      <c r="G308" s="341"/>
      <c r="H308" s="343"/>
      <c r="I308" s="341"/>
      <c r="J308" s="341"/>
    </row>
    <row r="309" spans="1:10" s="344" customFormat="1" x14ac:dyDescent="0.2">
      <c r="A309" s="341"/>
      <c r="B309" s="341"/>
      <c r="C309" s="341"/>
      <c r="D309" s="341"/>
      <c r="E309" s="341"/>
      <c r="F309" s="345"/>
      <c r="G309" s="341"/>
      <c r="H309" s="343"/>
      <c r="I309" s="341"/>
      <c r="J309" s="341"/>
    </row>
    <row r="310" spans="1:10" s="344" customFormat="1" x14ac:dyDescent="0.2">
      <c r="A310" s="341"/>
      <c r="B310" s="341"/>
      <c r="C310" s="341"/>
      <c r="D310" s="341"/>
      <c r="E310" s="341"/>
      <c r="F310" s="345"/>
      <c r="G310" s="341"/>
      <c r="H310" s="343"/>
      <c r="I310" s="341"/>
      <c r="J310" s="341"/>
    </row>
    <row r="311" spans="1:10" s="344" customFormat="1" x14ac:dyDescent="0.2">
      <c r="A311" s="341"/>
      <c r="B311" s="341"/>
      <c r="C311" s="341"/>
      <c r="D311" s="341"/>
      <c r="E311" s="341"/>
      <c r="F311" s="345"/>
      <c r="G311" s="341"/>
      <c r="H311" s="343"/>
      <c r="I311" s="341"/>
      <c r="J311" s="341"/>
    </row>
    <row r="312" spans="1:10" s="344" customFormat="1" x14ac:dyDescent="0.2">
      <c r="A312" s="341"/>
      <c r="B312" s="341"/>
      <c r="C312" s="341"/>
      <c r="D312" s="341"/>
      <c r="E312" s="341"/>
      <c r="F312" s="345"/>
      <c r="G312" s="341"/>
      <c r="H312" s="343"/>
      <c r="I312" s="341"/>
      <c r="J312" s="341"/>
    </row>
    <row r="313" spans="1:10" s="344" customFormat="1" x14ac:dyDescent="0.2">
      <c r="A313" s="341"/>
      <c r="B313" s="341"/>
      <c r="C313" s="341"/>
      <c r="D313" s="341"/>
      <c r="E313" s="341"/>
      <c r="F313" s="345"/>
      <c r="G313" s="341"/>
      <c r="H313" s="343"/>
      <c r="I313" s="341"/>
      <c r="J313" s="341"/>
    </row>
    <row r="314" spans="1:10" s="344" customFormat="1" x14ac:dyDescent="0.2">
      <c r="A314" s="341"/>
      <c r="B314" s="341"/>
      <c r="C314" s="341"/>
      <c r="D314" s="341"/>
      <c r="E314" s="341"/>
      <c r="F314" s="345"/>
      <c r="G314" s="341"/>
      <c r="H314" s="343"/>
      <c r="I314" s="341"/>
      <c r="J314" s="341"/>
    </row>
    <row r="315" spans="1:10" s="344" customFormat="1" x14ac:dyDescent="0.2">
      <c r="A315" s="341"/>
      <c r="B315" s="341"/>
      <c r="C315" s="341"/>
      <c r="D315" s="341"/>
      <c r="E315" s="341"/>
      <c r="F315" s="345"/>
      <c r="G315" s="341"/>
      <c r="H315" s="343"/>
      <c r="I315" s="341"/>
      <c r="J315" s="341"/>
    </row>
    <row r="316" spans="1:10" s="344" customFormat="1" x14ac:dyDescent="0.2">
      <c r="A316" s="341"/>
      <c r="B316" s="341"/>
      <c r="C316" s="341"/>
      <c r="D316" s="341"/>
      <c r="E316" s="341"/>
      <c r="F316" s="345"/>
      <c r="G316" s="341"/>
      <c r="H316" s="343"/>
      <c r="I316" s="341"/>
      <c r="J316" s="341"/>
    </row>
    <row r="317" spans="1:10" s="344" customFormat="1" x14ac:dyDescent="0.2">
      <c r="A317" s="341"/>
      <c r="B317" s="341"/>
      <c r="C317" s="341"/>
      <c r="D317" s="341"/>
      <c r="E317" s="341"/>
      <c r="F317" s="345"/>
      <c r="G317" s="341"/>
      <c r="H317" s="343"/>
      <c r="I317" s="341"/>
      <c r="J317" s="341"/>
    </row>
    <row r="318" spans="1:10" s="344" customFormat="1" x14ac:dyDescent="0.2">
      <c r="A318" s="341"/>
      <c r="B318" s="341"/>
      <c r="C318" s="341"/>
      <c r="D318" s="341"/>
      <c r="E318" s="341"/>
      <c r="F318" s="345"/>
      <c r="G318" s="341"/>
      <c r="H318" s="343"/>
      <c r="I318" s="341"/>
      <c r="J318" s="341"/>
    </row>
    <row r="319" spans="1:10" s="344" customFormat="1" x14ac:dyDescent="0.2">
      <c r="A319" s="341"/>
      <c r="B319" s="341"/>
      <c r="C319" s="341"/>
      <c r="D319" s="341"/>
      <c r="E319" s="341"/>
      <c r="F319" s="345"/>
      <c r="G319" s="341"/>
      <c r="H319" s="343"/>
      <c r="I319" s="341"/>
      <c r="J319" s="341"/>
    </row>
    <row r="320" spans="1:10" s="344" customFormat="1" x14ac:dyDescent="0.2">
      <c r="A320" s="341"/>
      <c r="B320" s="341"/>
      <c r="C320" s="341"/>
      <c r="D320" s="341"/>
      <c r="E320" s="341"/>
      <c r="F320" s="345"/>
      <c r="G320" s="341"/>
      <c r="H320" s="343"/>
      <c r="I320" s="341"/>
      <c r="J320" s="341"/>
    </row>
    <row r="321" spans="1:10" s="344" customFormat="1" x14ac:dyDescent="0.2">
      <c r="A321" s="341"/>
      <c r="B321" s="341"/>
      <c r="C321" s="341"/>
      <c r="D321" s="341"/>
      <c r="E321" s="341"/>
      <c r="F321" s="345"/>
      <c r="G321" s="341"/>
      <c r="H321" s="343"/>
      <c r="I321" s="341"/>
      <c r="J321" s="341"/>
    </row>
    <row r="322" spans="1:10" s="344" customFormat="1" x14ac:dyDescent="0.2">
      <c r="A322" s="341"/>
      <c r="B322" s="341"/>
      <c r="C322" s="341"/>
      <c r="D322" s="341"/>
      <c r="E322" s="341"/>
      <c r="F322" s="345"/>
      <c r="G322" s="341"/>
      <c r="H322" s="343"/>
      <c r="I322" s="341"/>
      <c r="J322" s="341"/>
    </row>
    <row r="323" spans="1:10" s="344" customFormat="1" x14ac:dyDescent="0.2">
      <c r="A323" s="341"/>
      <c r="B323" s="341"/>
      <c r="C323" s="341"/>
      <c r="D323" s="341"/>
      <c r="E323" s="341"/>
      <c r="F323" s="345"/>
      <c r="G323" s="341"/>
      <c r="H323" s="343"/>
      <c r="I323" s="341"/>
      <c r="J323" s="341"/>
    </row>
    <row r="324" spans="1:10" s="344" customFormat="1" x14ac:dyDescent="0.2">
      <c r="A324" s="341"/>
      <c r="B324" s="341"/>
      <c r="C324" s="341"/>
      <c r="D324" s="341"/>
      <c r="E324" s="341"/>
      <c r="F324" s="345"/>
      <c r="G324" s="341"/>
      <c r="H324" s="343"/>
      <c r="I324" s="341"/>
      <c r="J324" s="341"/>
    </row>
    <row r="325" spans="1:10" s="344" customFormat="1" x14ac:dyDescent="0.2">
      <c r="A325" s="341"/>
      <c r="B325" s="341"/>
      <c r="C325" s="341"/>
      <c r="D325" s="341"/>
      <c r="E325" s="341"/>
      <c r="F325" s="345"/>
      <c r="G325" s="341"/>
      <c r="H325" s="343"/>
      <c r="I325" s="341"/>
      <c r="J325" s="341"/>
    </row>
    <row r="326" spans="1:10" s="344" customFormat="1" x14ac:dyDescent="0.2">
      <c r="A326" s="341"/>
      <c r="B326" s="341"/>
      <c r="C326" s="341"/>
      <c r="D326" s="341"/>
      <c r="E326" s="341"/>
      <c r="F326" s="345"/>
      <c r="G326" s="341"/>
      <c r="H326" s="343"/>
      <c r="I326" s="341"/>
      <c r="J326" s="341"/>
    </row>
    <row r="327" spans="1:10" s="344" customFormat="1" x14ac:dyDescent="0.2">
      <c r="A327" s="341"/>
      <c r="B327" s="341"/>
      <c r="C327" s="341"/>
      <c r="D327" s="341"/>
      <c r="E327" s="341"/>
      <c r="F327" s="345"/>
      <c r="G327" s="341"/>
      <c r="H327" s="343"/>
      <c r="I327" s="341"/>
      <c r="J327" s="341"/>
    </row>
    <row r="328" spans="1:10" s="344" customFormat="1" x14ac:dyDescent="0.2">
      <c r="A328" s="341"/>
      <c r="B328" s="341"/>
      <c r="C328" s="341"/>
      <c r="D328" s="341"/>
      <c r="E328" s="341"/>
      <c r="F328" s="345"/>
      <c r="G328" s="341"/>
      <c r="H328" s="343"/>
      <c r="I328" s="341"/>
      <c r="J328" s="341"/>
    </row>
    <row r="329" spans="1:10" s="344" customFormat="1" x14ac:dyDescent="0.2">
      <c r="A329" s="341"/>
      <c r="B329" s="341"/>
      <c r="C329" s="341"/>
      <c r="D329" s="341"/>
      <c r="E329" s="341"/>
      <c r="F329" s="345"/>
      <c r="G329" s="341"/>
      <c r="H329" s="343"/>
      <c r="I329" s="341"/>
      <c r="J329" s="341"/>
    </row>
    <row r="330" spans="1:10" s="344" customFormat="1" x14ac:dyDescent="0.2">
      <c r="A330" s="341"/>
      <c r="B330" s="341"/>
      <c r="C330" s="341"/>
      <c r="D330" s="341"/>
      <c r="E330" s="341"/>
      <c r="F330" s="345"/>
      <c r="G330" s="341"/>
      <c r="H330" s="343"/>
      <c r="I330" s="341"/>
      <c r="J330" s="341"/>
    </row>
    <row r="331" spans="1:10" s="344" customFormat="1" x14ac:dyDescent="0.2">
      <c r="A331" s="341"/>
      <c r="B331" s="341"/>
      <c r="C331" s="341"/>
      <c r="D331" s="341"/>
      <c r="E331" s="341"/>
      <c r="F331" s="345"/>
      <c r="G331" s="341"/>
      <c r="H331" s="343"/>
      <c r="I331" s="341"/>
      <c r="J331" s="341"/>
    </row>
    <row r="332" spans="1:10" s="344" customFormat="1" x14ac:dyDescent="0.2">
      <c r="A332" s="341"/>
      <c r="B332" s="341"/>
      <c r="C332" s="341"/>
      <c r="D332" s="341"/>
      <c r="E332" s="341"/>
      <c r="F332" s="345"/>
      <c r="G332" s="341"/>
      <c r="H332" s="343"/>
      <c r="I332" s="341"/>
      <c r="J332" s="341"/>
    </row>
    <row r="333" spans="1:10" s="344" customFormat="1" x14ac:dyDescent="0.2">
      <c r="A333" s="341"/>
      <c r="B333" s="341"/>
      <c r="C333" s="341"/>
      <c r="D333" s="341"/>
      <c r="E333" s="341"/>
      <c r="F333" s="345"/>
      <c r="G333" s="341"/>
      <c r="H333" s="343"/>
      <c r="I333" s="341"/>
      <c r="J333" s="341"/>
    </row>
    <row r="334" spans="1:10" s="344" customFormat="1" x14ac:dyDescent="0.2">
      <c r="A334" s="341"/>
      <c r="B334" s="341"/>
      <c r="C334" s="341"/>
      <c r="D334" s="341"/>
      <c r="E334" s="341"/>
      <c r="F334" s="345"/>
      <c r="G334" s="341"/>
      <c r="H334" s="343"/>
      <c r="I334" s="341"/>
      <c r="J334" s="341"/>
    </row>
    <row r="335" spans="1:10" s="344" customFormat="1" x14ac:dyDescent="0.2">
      <c r="A335" s="341"/>
      <c r="B335" s="341"/>
      <c r="C335" s="341"/>
      <c r="D335" s="341"/>
      <c r="E335" s="341"/>
      <c r="F335" s="345"/>
      <c r="G335" s="341"/>
      <c r="H335" s="343"/>
      <c r="I335" s="341"/>
      <c r="J335" s="341"/>
    </row>
    <row r="336" spans="1:10" s="344" customFormat="1" x14ac:dyDescent="0.2">
      <c r="A336" s="341"/>
      <c r="B336" s="341"/>
      <c r="C336" s="341"/>
      <c r="D336" s="341"/>
      <c r="E336" s="341"/>
      <c r="F336" s="345"/>
      <c r="G336" s="341"/>
      <c r="H336" s="343"/>
      <c r="I336" s="341"/>
      <c r="J336" s="341"/>
    </row>
    <row r="337" spans="1:10" s="344" customFormat="1" x14ac:dyDescent="0.2">
      <c r="A337" s="341"/>
      <c r="B337" s="341"/>
      <c r="C337" s="341"/>
      <c r="D337" s="341"/>
      <c r="E337" s="341"/>
      <c r="F337" s="345"/>
      <c r="G337" s="341"/>
      <c r="H337" s="343"/>
      <c r="I337" s="341"/>
      <c r="J337" s="341"/>
    </row>
    <row r="338" spans="1:10" s="344" customFormat="1" x14ac:dyDescent="0.2">
      <c r="A338" s="341"/>
      <c r="B338" s="341"/>
      <c r="C338" s="341"/>
      <c r="D338" s="341"/>
      <c r="E338" s="341"/>
      <c r="F338" s="345"/>
      <c r="G338" s="341"/>
      <c r="H338" s="343"/>
      <c r="I338" s="341"/>
      <c r="J338" s="341"/>
    </row>
    <row r="339" spans="1:10" s="344" customFormat="1" x14ac:dyDescent="0.2">
      <c r="A339" s="341"/>
      <c r="B339" s="341"/>
      <c r="C339" s="341"/>
      <c r="D339" s="341"/>
      <c r="E339" s="341"/>
      <c r="F339" s="345"/>
      <c r="G339" s="341"/>
      <c r="H339" s="343"/>
      <c r="I339" s="341"/>
      <c r="J339" s="341"/>
    </row>
    <row r="340" spans="1:10" s="344" customFormat="1" x14ac:dyDescent="0.2">
      <c r="A340" s="341"/>
      <c r="B340" s="341"/>
      <c r="C340" s="341"/>
      <c r="D340" s="341"/>
      <c r="E340" s="341"/>
      <c r="F340" s="345"/>
      <c r="G340" s="341"/>
      <c r="H340" s="343"/>
      <c r="I340" s="341"/>
      <c r="J340" s="341"/>
    </row>
    <row r="341" spans="1:10" s="344" customFormat="1" x14ac:dyDescent="0.2">
      <c r="A341" s="341"/>
      <c r="B341" s="341"/>
      <c r="C341" s="341"/>
      <c r="D341" s="341"/>
      <c r="E341" s="341"/>
      <c r="F341" s="345"/>
      <c r="G341" s="341"/>
      <c r="H341" s="343"/>
      <c r="I341" s="341"/>
      <c r="J341" s="341"/>
    </row>
    <row r="342" spans="1:10" s="344" customFormat="1" x14ac:dyDescent="0.2">
      <c r="A342" s="341"/>
      <c r="B342" s="341"/>
      <c r="C342" s="341"/>
      <c r="D342" s="341"/>
      <c r="E342" s="341"/>
      <c r="F342" s="345"/>
      <c r="G342" s="341"/>
      <c r="H342" s="343"/>
      <c r="I342" s="341"/>
      <c r="J342" s="341"/>
    </row>
    <row r="343" spans="1:10" s="344" customFormat="1" x14ac:dyDescent="0.2">
      <c r="A343" s="341"/>
      <c r="B343" s="341"/>
      <c r="C343" s="341"/>
      <c r="D343" s="341"/>
      <c r="E343" s="341"/>
      <c r="F343" s="345"/>
      <c r="G343" s="341"/>
      <c r="H343" s="343"/>
      <c r="I343" s="341"/>
      <c r="J343" s="341"/>
    </row>
    <row r="344" spans="1:10" s="344" customFormat="1" x14ac:dyDescent="0.2">
      <c r="A344" s="341"/>
      <c r="B344" s="341"/>
      <c r="C344" s="341"/>
      <c r="D344" s="341"/>
      <c r="E344" s="341"/>
      <c r="F344" s="345"/>
      <c r="G344" s="341"/>
      <c r="H344" s="343"/>
      <c r="I344" s="341"/>
      <c r="J344" s="341"/>
    </row>
    <row r="345" spans="1:10" s="344" customFormat="1" x14ac:dyDescent="0.2">
      <c r="A345" s="341"/>
      <c r="B345" s="341"/>
      <c r="C345" s="341"/>
      <c r="D345" s="341"/>
      <c r="E345" s="341"/>
      <c r="F345" s="345"/>
      <c r="G345" s="341"/>
      <c r="H345" s="343"/>
      <c r="I345" s="341"/>
      <c r="J345" s="341"/>
    </row>
    <row r="346" spans="1:10" s="344" customFormat="1" x14ac:dyDescent="0.2">
      <c r="A346" s="341"/>
      <c r="B346" s="341"/>
      <c r="C346" s="341"/>
      <c r="D346" s="341"/>
      <c r="E346" s="341"/>
      <c r="F346" s="345"/>
      <c r="G346" s="341"/>
      <c r="H346" s="343"/>
      <c r="I346" s="341"/>
      <c r="J346" s="341"/>
    </row>
    <row r="347" spans="1:10" s="344" customFormat="1" x14ac:dyDescent="0.2">
      <c r="A347" s="341"/>
      <c r="B347" s="341"/>
      <c r="C347" s="341"/>
      <c r="D347" s="341"/>
      <c r="E347" s="341"/>
      <c r="F347" s="345"/>
      <c r="G347" s="341"/>
      <c r="H347" s="343"/>
      <c r="I347" s="341"/>
      <c r="J347" s="341"/>
    </row>
    <row r="348" spans="1:10" s="344" customFormat="1" x14ac:dyDescent="0.2">
      <c r="A348" s="341"/>
      <c r="B348" s="341"/>
      <c r="C348" s="341"/>
      <c r="D348" s="341"/>
      <c r="E348" s="341"/>
      <c r="F348" s="345"/>
      <c r="G348" s="341"/>
      <c r="H348" s="343"/>
      <c r="I348" s="341"/>
      <c r="J348" s="341"/>
    </row>
    <row r="349" spans="1:10" s="344" customFormat="1" x14ac:dyDescent="0.2">
      <c r="A349" s="341"/>
      <c r="B349" s="341"/>
      <c r="C349" s="341"/>
      <c r="D349" s="341"/>
      <c r="E349" s="341"/>
      <c r="F349" s="345"/>
      <c r="G349" s="341"/>
      <c r="H349" s="343"/>
      <c r="I349" s="341"/>
      <c r="J349" s="341"/>
    </row>
    <row r="350" spans="1:10" s="344" customFormat="1" x14ac:dyDescent="0.2">
      <c r="A350" s="341"/>
      <c r="B350" s="341"/>
      <c r="C350" s="341"/>
      <c r="D350" s="341"/>
      <c r="E350" s="341"/>
      <c r="F350" s="345"/>
      <c r="G350" s="341"/>
      <c r="H350" s="343"/>
      <c r="I350" s="341"/>
      <c r="J350" s="341"/>
    </row>
    <row r="351" spans="1:10" s="344" customFormat="1" x14ac:dyDescent="0.2">
      <c r="A351" s="341"/>
      <c r="B351" s="341"/>
      <c r="C351" s="341"/>
      <c r="D351" s="341"/>
      <c r="E351" s="341"/>
      <c r="F351" s="345"/>
      <c r="G351" s="341"/>
      <c r="H351" s="343"/>
      <c r="I351" s="341"/>
      <c r="J351" s="341"/>
    </row>
    <row r="352" spans="1:10" s="344" customFormat="1" x14ac:dyDescent="0.2">
      <c r="A352" s="341"/>
      <c r="B352" s="341"/>
      <c r="C352" s="341"/>
      <c r="D352" s="341"/>
      <c r="E352" s="341"/>
      <c r="F352" s="345"/>
      <c r="G352" s="341"/>
      <c r="H352" s="343"/>
      <c r="I352" s="341"/>
      <c r="J352" s="341"/>
    </row>
    <row r="353" spans="1:10" s="344" customFormat="1" x14ac:dyDescent="0.2">
      <c r="A353" s="341"/>
      <c r="B353" s="341"/>
      <c r="C353" s="341"/>
      <c r="D353" s="341"/>
      <c r="E353" s="341"/>
      <c r="F353" s="345"/>
      <c r="G353" s="341"/>
      <c r="H353" s="343"/>
      <c r="I353" s="341"/>
      <c r="J353" s="341"/>
    </row>
    <row r="354" spans="1:10" s="344" customFormat="1" x14ac:dyDescent="0.2">
      <c r="A354" s="341"/>
      <c r="B354" s="341"/>
      <c r="C354" s="341"/>
      <c r="D354" s="341"/>
      <c r="E354" s="341"/>
      <c r="F354" s="345"/>
      <c r="G354" s="341"/>
      <c r="H354" s="343"/>
      <c r="I354" s="341"/>
      <c r="J354" s="341"/>
    </row>
    <row r="355" spans="1:10" s="344" customFormat="1" x14ac:dyDescent="0.2">
      <c r="A355" s="341"/>
      <c r="B355" s="341"/>
      <c r="C355" s="341"/>
      <c r="D355" s="341"/>
      <c r="E355" s="341"/>
      <c r="F355" s="345"/>
      <c r="G355" s="341"/>
      <c r="H355" s="343"/>
      <c r="I355" s="341"/>
      <c r="J355" s="341"/>
    </row>
    <row r="356" spans="1:10" s="344" customFormat="1" x14ac:dyDescent="0.2">
      <c r="A356" s="341"/>
      <c r="B356" s="341"/>
      <c r="C356" s="341"/>
      <c r="D356" s="341"/>
      <c r="E356" s="341"/>
      <c r="F356" s="345"/>
      <c r="G356" s="341"/>
      <c r="H356" s="343"/>
      <c r="I356" s="341"/>
      <c r="J356" s="341"/>
    </row>
    <row r="357" spans="1:10" s="344" customFormat="1" x14ac:dyDescent="0.2">
      <c r="A357" s="341"/>
      <c r="B357" s="341"/>
      <c r="C357" s="341"/>
      <c r="D357" s="341"/>
      <c r="E357" s="341"/>
      <c r="F357" s="345"/>
      <c r="G357" s="341"/>
      <c r="H357" s="343"/>
      <c r="I357" s="341"/>
      <c r="J357" s="341"/>
    </row>
    <row r="358" spans="1:10" s="344" customFormat="1" x14ac:dyDescent="0.2">
      <c r="A358" s="341"/>
      <c r="B358" s="341"/>
      <c r="C358" s="341"/>
      <c r="D358" s="341"/>
      <c r="E358" s="341"/>
      <c r="F358" s="345"/>
      <c r="G358" s="341"/>
      <c r="H358" s="343"/>
      <c r="I358" s="341"/>
      <c r="J358" s="341"/>
    </row>
    <row r="359" spans="1:10" s="344" customFormat="1" x14ac:dyDescent="0.2">
      <c r="F359" s="346"/>
      <c r="H359" s="347"/>
    </row>
    <row r="360" spans="1:10" s="344" customFormat="1" x14ac:dyDescent="0.2">
      <c r="F360" s="346"/>
      <c r="H360" s="347"/>
    </row>
    <row r="361" spans="1:10" s="344" customFormat="1" x14ac:dyDescent="0.2">
      <c r="F361" s="346"/>
      <c r="H361" s="347"/>
    </row>
    <row r="362" spans="1:10" s="344" customFormat="1" x14ac:dyDescent="0.2">
      <c r="F362" s="346"/>
      <c r="H362" s="347"/>
    </row>
    <row r="363" spans="1:10" s="344" customFormat="1" x14ac:dyDescent="0.2">
      <c r="F363" s="346"/>
      <c r="H363" s="347"/>
    </row>
    <row r="364" spans="1:10" s="344" customFormat="1" x14ac:dyDescent="0.2">
      <c r="F364" s="346"/>
      <c r="H364" s="347"/>
    </row>
    <row r="365" spans="1:10" s="344" customFormat="1" x14ac:dyDescent="0.2">
      <c r="F365" s="346"/>
      <c r="H365" s="347"/>
    </row>
    <row r="366" spans="1:10" s="344" customFormat="1" x14ac:dyDescent="0.2">
      <c r="F366" s="346"/>
      <c r="H366" s="347"/>
    </row>
    <row r="367" spans="1:10" s="344" customFormat="1" x14ac:dyDescent="0.2">
      <c r="F367" s="346"/>
      <c r="H367" s="347"/>
    </row>
    <row r="368" spans="1:10" s="344" customFormat="1" x14ac:dyDescent="0.2">
      <c r="F368" s="346"/>
      <c r="H368" s="347"/>
    </row>
    <row r="369" spans="6:8" s="344" customFormat="1" x14ac:dyDescent="0.2">
      <c r="F369" s="346"/>
      <c r="H369" s="347"/>
    </row>
    <row r="370" spans="6:8" s="344" customFormat="1" x14ac:dyDescent="0.2">
      <c r="F370" s="346"/>
      <c r="H370" s="347"/>
    </row>
    <row r="371" spans="6:8" s="344" customFormat="1" x14ac:dyDescent="0.2">
      <c r="F371" s="346"/>
      <c r="H371" s="347"/>
    </row>
    <row r="372" spans="6:8" s="344" customFormat="1" x14ac:dyDescent="0.2">
      <c r="F372" s="346"/>
      <c r="H372" s="347"/>
    </row>
    <row r="373" spans="6:8" s="344" customFormat="1" x14ac:dyDescent="0.2">
      <c r="F373" s="346"/>
      <c r="H373" s="347"/>
    </row>
    <row r="374" spans="6:8" s="344" customFormat="1" x14ac:dyDescent="0.2">
      <c r="F374" s="346"/>
      <c r="H374" s="347"/>
    </row>
    <row r="375" spans="6:8" s="344" customFormat="1" x14ac:dyDescent="0.2">
      <c r="F375" s="346"/>
      <c r="H375" s="347"/>
    </row>
    <row r="376" spans="6:8" s="344" customFormat="1" x14ac:dyDescent="0.2">
      <c r="F376" s="346"/>
      <c r="H376" s="347"/>
    </row>
    <row r="377" spans="6:8" s="344" customFormat="1" x14ac:dyDescent="0.2">
      <c r="F377" s="346"/>
      <c r="H377" s="347"/>
    </row>
    <row r="378" spans="6:8" s="344" customFormat="1" x14ac:dyDescent="0.2">
      <c r="F378" s="346"/>
      <c r="H378" s="347"/>
    </row>
    <row r="379" spans="6:8" s="344" customFormat="1" x14ac:dyDescent="0.2">
      <c r="F379" s="346"/>
      <c r="H379" s="347"/>
    </row>
    <row r="380" spans="6:8" s="344" customFormat="1" x14ac:dyDescent="0.2">
      <c r="F380" s="346"/>
      <c r="H380" s="347"/>
    </row>
    <row r="381" spans="6:8" s="344" customFormat="1" x14ac:dyDescent="0.2">
      <c r="F381" s="346"/>
      <c r="H381" s="347"/>
    </row>
    <row r="382" spans="6:8" s="344" customFormat="1" x14ac:dyDescent="0.2">
      <c r="F382" s="346"/>
      <c r="H382" s="347"/>
    </row>
    <row r="383" spans="6:8" s="344" customFormat="1" x14ac:dyDescent="0.2">
      <c r="F383" s="346"/>
      <c r="H383" s="347"/>
    </row>
    <row r="384" spans="6:8" s="344" customFormat="1" x14ac:dyDescent="0.2">
      <c r="F384" s="346"/>
      <c r="H384" s="347"/>
    </row>
    <row r="385" spans="6:8" s="344" customFormat="1" x14ac:dyDescent="0.2">
      <c r="F385" s="346"/>
      <c r="H385" s="347"/>
    </row>
    <row r="386" spans="6:8" s="344" customFormat="1" x14ac:dyDescent="0.2">
      <c r="F386" s="346"/>
      <c r="H386" s="347"/>
    </row>
    <row r="387" spans="6:8" s="344" customFormat="1" x14ac:dyDescent="0.2">
      <c r="F387" s="346"/>
      <c r="H387" s="347"/>
    </row>
    <row r="388" spans="6:8" s="344" customFormat="1" x14ac:dyDescent="0.2">
      <c r="F388" s="346"/>
      <c r="H388" s="347"/>
    </row>
    <row r="389" spans="6:8" s="344" customFormat="1" x14ac:dyDescent="0.2">
      <c r="F389" s="346"/>
      <c r="H389" s="347"/>
    </row>
    <row r="390" spans="6:8" s="344" customFormat="1" x14ac:dyDescent="0.2">
      <c r="F390" s="346"/>
      <c r="H390" s="347"/>
    </row>
    <row r="391" spans="6:8" s="344" customFormat="1" x14ac:dyDescent="0.2">
      <c r="F391" s="346"/>
      <c r="H391" s="347"/>
    </row>
    <row r="392" spans="6:8" s="344" customFormat="1" x14ac:dyDescent="0.2">
      <c r="F392" s="346"/>
      <c r="H392" s="347"/>
    </row>
    <row r="393" spans="6:8" s="344" customFormat="1" x14ac:dyDescent="0.2">
      <c r="F393" s="346"/>
      <c r="H393" s="347"/>
    </row>
    <row r="394" spans="6:8" s="344" customFormat="1" x14ac:dyDescent="0.2">
      <c r="F394" s="346"/>
      <c r="H394" s="347"/>
    </row>
    <row r="395" spans="6:8" s="344" customFormat="1" x14ac:dyDescent="0.2">
      <c r="F395" s="346"/>
      <c r="H395" s="347"/>
    </row>
    <row r="396" spans="6:8" s="344" customFormat="1" x14ac:dyDescent="0.2">
      <c r="F396" s="346"/>
      <c r="H396" s="347"/>
    </row>
    <row r="397" spans="6:8" s="344" customFormat="1" x14ac:dyDescent="0.2">
      <c r="F397" s="346"/>
      <c r="H397" s="347"/>
    </row>
    <row r="398" spans="6:8" s="344" customFormat="1" x14ac:dyDescent="0.2">
      <c r="F398" s="346"/>
      <c r="H398" s="347"/>
    </row>
    <row r="399" spans="6:8" s="344" customFormat="1" x14ac:dyDescent="0.2">
      <c r="F399" s="346"/>
      <c r="H399" s="347"/>
    </row>
    <row r="400" spans="6:8" s="344" customFormat="1" x14ac:dyDescent="0.2">
      <c r="F400" s="346"/>
      <c r="H400" s="347"/>
    </row>
    <row r="401" spans="6:8" s="344" customFormat="1" x14ac:dyDescent="0.2">
      <c r="F401" s="346"/>
      <c r="H401" s="347"/>
    </row>
    <row r="402" spans="6:8" s="344" customFormat="1" x14ac:dyDescent="0.2">
      <c r="F402" s="346"/>
      <c r="H402" s="347"/>
    </row>
    <row r="403" spans="6:8" s="344" customFormat="1" x14ac:dyDescent="0.2">
      <c r="F403" s="346"/>
      <c r="H403" s="347"/>
    </row>
    <row r="404" spans="6:8" s="344" customFormat="1" x14ac:dyDescent="0.2">
      <c r="F404" s="346"/>
      <c r="H404" s="347"/>
    </row>
    <row r="405" spans="6:8" s="344" customFormat="1" x14ac:dyDescent="0.2">
      <c r="F405" s="346"/>
      <c r="H405" s="347"/>
    </row>
    <row r="406" spans="6:8" s="344" customFormat="1" x14ac:dyDescent="0.2">
      <c r="F406" s="346"/>
      <c r="H406" s="347"/>
    </row>
    <row r="407" spans="6:8" s="344" customFormat="1" x14ac:dyDescent="0.2">
      <c r="F407" s="346"/>
      <c r="H407" s="347"/>
    </row>
    <row r="408" spans="6:8" s="344" customFormat="1" x14ac:dyDescent="0.2">
      <c r="F408" s="346"/>
      <c r="H408" s="347"/>
    </row>
    <row r="409" spans="6:8" s="344" customFormat="1" x14ac:dyDescent="0.2">
      <c r="F409" s="346"/>
      <c r="H409" s="347"/>
    </row>
    <row r="410" spans="6:8" s="344" customFormat="1" x14ac:dyDescent="0.2">
      <c r="F410" s="346"/>
      <c r="H410" s="347"/>
    </row>
    <row r="411" spans="6:8" s="344" customFormat="1" x14ac:dyDescent="0.2">
      <c r="F411" s="346"/>
      <c r="H411" s="347"/>
    </row>
    <row r="412" spans="6:8" s="344" customFormat="1" x14ac:dyDescent="0.2">
      <c r="F412" s="346"/>
      <c r="H412" s="347"/>
    </row>
    <row r="413" spans="6:8" s="344" customFormat="1" x14ac:dyDescent="0.2">
      <c r="F413" s="346"/>
      <c r="H413" s="347"/>
    </row>
    <row r="414" spans="6:8" s="344" customFormat="1" x14ac:dyDescent="0.2">
      <c r="F414" s="346"/>
      <c r="H414" s="347"/>
    </row>
    <row r="415" spans="6:8" s="344" customFormat="1" x14ac:dyDescent="0.2">
      <c r="F415" s="346"/>
      <c r="H415" s="347"/>
    </row>
    <row r="416" spans="6:8" s="344" customFormat="1" x14ac:dyDescent="0.2">
      <c r="F416" s="346"/>
      <c r="H416" s="347"/>
    </row>
    <row r="417" spans="6:8" s="344" customFormat="1" x14ac:dyDescent="0.2">
      <c r="F417" s="346"/>
      <c r="H417" s="347"/>
    </row>
    <row r="418" spans="6:8" s="344" customFormat="1" x14ac:dyDescent="0.2">
      <c r="F418" s="346"/>
      <c r="H418" s="347"/>
    </row>
    <row r="419" spans="6:8" s="344" customFormat="1" x14ac:dyDescent="0.2">
      <c r="F419" s="346"/>
      <c r="H419" s="347"/>
    </row>
    <row r="420" spans="6:8" s="344" customFormat="1" x14ac:dyDescent="0.2">
      <c r="F420" s="346"/>
      <c r="H420" s="347"/>
    </row>
    <row r="421" spans="6:8" s="344" customFormat="1" x14ac:dyDescent="0.2">
      <c r="F421" s="346"/>
      <c r="H421" s="347"/>
    </row>
    <row r="422" spans="6:8" s="344" customFormat="1" x14ac:dyDescent="0.2">
      <c r="F422" s="346"/>
      <c r="H422" s="347"/>
    </row>
    <row r="423" spans="6:8" s="344" customFormat="1" x14ac:dyDescent="0.2">
      <c r="F423" s="346"/>
      <c r="H423" s="347"/>
    </row>
    <row r="424" spans="6:8" s="344" customFormat="1" x14ac:dyDescent="0.2">
      <c r="F424" s="346"/>
      <c r="H424" s="347"/>
    </row>
    <row r="425" spans="6:8" s="344" customFormat="1" x14ac:dyDescent="0.2">
      <c r="F425" s="346"/>
      <c r="H425" s="347"/>
    </row>
    <row r="426" spans="6:8" s="344" customFormat="1" x14ac:dyDescent="0.2">
      <c r="F426" s="346"/>
      <c r="H426" s="347"/>
    </row>
    <row r="427" spans="6:8" s="344" customFormat="1" x14ac:dyDescent="0.2">
      <c r="F427" s="346"/>
      <c r="H427" s="347"/>
    </row>
    <row r="428" spans="6:8" s="344" customFormat="1" x14ac:dyDescent="0.2">
      <c r="F428" s="346"/>
      <c r="H428" s="347"/>
    </row>
    <row r="429" spans="6:8" s="344" customFormat="1" x14ac:dyDescent="0.2">
      <c r="F429" s="346"/>
      <c r="H429" s="347"/>
    </row>
    <row r="430" spans="6:8" s="344" customFormat="1" x14ac:dyDescent="0.2">
      <c r="F430" s="346"/>
      <c r="H430" s="347"/>
    </row>
    <row r="431" spans="6:8" s="344" customFormat="1" x14ac:dyDescent="0.2">
      <c r="F431" s="346"/>
      <c r="H431" s="347"/>
    </row>
    <row r="432" spans="6:8" s="344" customFormat="1" x14ac:dyDescent="0.2">
      <c r="F432" s="346"/>
      <c r="H432" s="347"/>
    </row>
    <row r="433" spans="6:8" s="344" customFormat="1" x14ac:dyDescent="0.2">
      <c r="F433" s="346"/>
      <c r="H433" s="347"/>
    </row>
    <row r="434" spans="6:8" s="344" customFormat="1" x14ac:dyDescent="0.2">
      <c r="F434" s="346"/>
      <c r="H434" s="347"/>
    </row>
    <row r="435" spans="6:8" s="344" customFormat="1" x14ac:dyDescent="0.2">
      <c r="F435" s="346"/>
      <c r="H435" s="347"/>
    </row>
    <row r="436" spans="6:8" s="344" customFormat="1" x14ac:dyDescent="0.2">
      <c r="F436" s="346"/>
      <c r="H436" s="347"/>
    </row>
    <row r="437" spans="6:8" s="344" customFormat="1" x14ac:dyDescent="0.2">
      <c r="F437" s="346"/>
      <c r="H437" s="347"/>
    </row>
    <row r="438" spans="6:8" s="344" customFormat="1" x14ac:dyDescent="0.2">
      <c r="F438" s="346"/>
      <c r="H438" s="347"/>
    </row>
    <row r="439" spans="6:8" s="344" customFormat="1" x14ac:dyDescent="0.2">
      <c r="F439" s="346"/>
      <c r="H439" s="347"/>
    </row>
    <row r="440" spans="6:8" s="344" customFormat="1" x14ac:dyDescent="0.2">
      <c r="F440" s="346"/>
      <c r="H440" s="347"/>
    </row>
    <row r="441" spans="6:8" s="344" customFormat="1" x14ac:dyDescent="0.2">
      <c r="F441" s="346"/>
      <c r="H441" s="347"/>
    </row>
    <row r="442" spans="6:8" s="344" customFormat="1" x14ac:dyDescent="0.2">
      <c r="F442" s="346"/>
      <c r="H442" s="347"/>
    </row>
    <row r="443" spans="6:8" s="344" customFormat="1" x14ac:dyDescent="0.2">
      <c r="F443" s="346"/>
      <c r="H443" s="347"/>
    </row>
    <row r="444" spans="6:8" s="344" customFormat="1" x14ac:dyDescent="0.2">
      <c r="F444" s="346"/>
      <c r="H444" s="347"/>
    </row>
    <row r="445" spans="6:8" s="344" customFormat="1" x14ac:dyDescent="0.2">
      <c r="F445" s="346"/>
      <c r="H445" s="347"/>
    </row>
    <row r="446" spans="6:8" s="344" customFormat="1" x14ac:dyDescent="0.2">
      <c r="F446" s="346"/>
      <c r="H446" s="347"/>
    </row>
    <row r="447" spans="6:8" s="344" customFormat="1" x14ac:dyDescent="0.2">
      <c r="F447" s="346"/>
      <c r="H447" s="347"/>
    </row>
    <row r="448" spans="6:8" s="344" customFormat="1" x14ac:dyDescent="0.2">
      <c r="F448" s="346"/>
      <c r="H448" s="347"/>
    </row>
    <row r="449" spans="6:8" s="344" customFormat="1" x14ac:dyDescent="0.2">
      <c r="F449" s="346"/>
      <c r="H449" s="347"/>
    </row>
    <row r="450" spans="6:8" s="344" customFormat="1" x14ac:dyDescent="0.2">
      <c r="F450" s="346"/>
      <c r="H450" s="347"/>
    </row>
    <row r="451" spans="6:8" s="344" customFormat="1" x14ac:dyDescent="0.2">
      <c r="F451" s="346"/>
      <c r="H451" s="347"/>
    </row>
    <row r="452" spans="6:8" s="344" customFormat="1" x14ac:dyDescent="0.2">
      <c r="F452" s="346"/>
      <c r="H452" s="347"/>
    </row>
    <row r="453" spans="6:8" s="344" customFormat="1" x14ac:dyDescent="0.2">
      <c r="F453" s="346"/>
      <c r="H453" s="347"/>
    </row>
    <row r="454" spans="6:8" s="344" customFormat="1" x14ac:dyDescent="0.2">
      <c r="F454" s="346"/>
      <c r="H454" s="347"/>
    </row>
    <row r="455" spans="6:8" s="344" customFormat="1" x14ac:dyDescent="0.2">
      <c r="F455" s="346"/>
      <c r="H455" s="347"/>
    </row>
    <row r="456" spans="6:8" s="344" customFormat="1" x14ac:dyDescent="0.2">
      <c r="F456" s="346"/>
      <c r="H456" s="347"/>
    </row>
    <row r="457" spans="6:8" s="344" customFormat="1" x14ac:dyDescent="0.2">
      <c r="F457" s="346"/>
      <c r="H457" s="347"/>
    </row>
    <row r="458" spans="6:8" s="344" customFormat="1" x14ac:dyDescent="0.2">
      <c r="F458" s="346"/>
      <c r="H458" s="347"/>
    </row>
    <row r="459" spans="6:8" s="344" customFormat="1" x14ac:dyDescent="0.2">
      <c r="F459" s="346"/>
      <c r="H459" s="347"/>
    </row>
    <row r="460" spans="6:8" s="344" customFormat="1" x14ac:dyDescent="0.2">
      <c r="F460" s="346"/>
      <c r="H460" s="347"/>
    </row>
    <row r="461" spans="6:8" s="344" customFormat="1" x14ac:dyDescent="0.2">
      <c r="F461" s="346"/>
      <c r="H461" s="347"/>
    </row>
    <row r="462" spans="6:8" s="344" customFormat="1" x14ac:dyDescent="0.2">
      <c r="F462" s="346"/>
      <c r="H462" s="347"/>
    </row>
    <row r="463" spans="6:8" s="344" customFormat="1" x14ac:dyDescent="0.2">
      <c r="F463" s="346"/>
      <c r="H463" s="347"/>
    </row>
    <row r="464" spans="6:8" s="344" customFormat="1" x14ac:dyDescent="0.2">
      <c r="F464" s="346"/>
      <c r="H464" s="347"/>
    </row>
    <row r="465" spans="6:8" s="344" customFormat="1" x14ac:dyDescent="0.2">
      <c r="F465" s="346"/>
      <c r="H465" s="347"/>
    </row>
    <row r="466" spans="6:8" s="344" customFormat="1" x14ac:dyDescent="0.2">
      <c r="F466" s="346"/>
      <c r="H466" s="347"/>
    </row>
    <row r="467" spans="6:8" s="344" customFormat="1" x14ac:dyDescent="0.2">
      <c r="F467" s="346"/>
      <c r="H467" s="347"/>
    </row>
    <row r="468" spans="6:8" s="344" customFormat="1" x14ac:dyDescent="0.2">
      <c r="F468" s="346"/>
      <c r="H468" s="347"/>
    </row>
    <row r="469" spans="6:8" s="344" customFormat="1" x14ac:dyDescent="0.2">
      <c r="F469" s="346"/>
      <c r="H469" s="347"/>
    </row>
    <row r="470" spans="6:8" s="344" customFormat="1" x14ac:dyDescent="0.2">
      <c r="F470" s="346"/>
      <c r="H470" s="347"/>
    </row>
    <row r="471" spans="6:8" s="344" customFormat="1" x14ac:dyDescent="0.2">
      <c r="F471" s="346"/>
      <c r="H471" s="347"/>
    </row>
    <row r="472" spans="6:8" s="344" customFormat="1" x14ac:dyDescent="0.2">
      <c r="F472" s="346"/>
      <c r="H472" s="347"/>
    </row>
    <row r="473" spans="6:8" s="344" customFormat="1" x14ac:dyDescent="0.2">
      <c r="F473" s="346"/>
      <c r="H473" s="347"/>
    </row>
    <row r="474" spans="6:8" s="344" customFormat="1" x14ac:dyDescent="0.2">
      <c r="F474" s="346"/>
      <c r="H474" s="347"/>
    </row>
    <row r="475" spans="6:8" s="344" customFormat="1" x14ac:dyDescent="0.2">
      <c r="F475" s="346"/>
      <c r="H475" s="347"/>
    </row>
    <row r="476" spans="6:8" s="344" customFormat="1" x14ac:dyDescent="0.2">
      <c r="F476" s="346"/>
      <c r="H476" s="347"/>
    </row>
    <row r="477" spans="6:8" s="344" customFormat="1" x14ac:dyDescent="0.2">
      <c r="F477" s="346"/>
      <c r="H477" s="347"/>
    </row>
    <row r="478" spans="6:8" s="344" customFormat="1" x14ac:dyDescent="0.2">
      <c r="F478" s="346"/>
      <c r="H478" s="347"/>
    </row>
    <row r="479" spans="6:8" s="344" customFormat="1" x14ac:dyDescent="0.2">
      <c r="F479" s="346"/>
      <c r="H479" s="347"/>
    </row>
    <row r="480" spans="6:8" s="344" customFormat="1" x14ac:dyDescent="0.2">
      <c r="F480" s="346"/>
      <c r="H480" s="347"/>
    </row>
    <row r="481" spans="6:8" s="344" customFormat="1" x14ac:dyDescent="0.2">
      <c r="F481" s="346"/>
      <c r="H481" s="347"/>
    </row>
    <row r="482" spans="6:8" s="344" customFormat="1" x14ac:dyDescent="0.2">
      <c r="F482" s="346"/>
      <c r="H482" s="347"/>
    </row>
    <row r="483" spans="6:8" s="344" customFormat="1" x14ac:dyDescent="0.2">
      <c r="F483" s="346"/>
      <c r="H483" s="347"/>
    </row>
    <row r="484" spans="6:8" s="344" customFormat="1" x14ac:dyDescent="0.2">
      <c r="F484" s="346"/>
      <c r="H484" s="347"/>
    </row>
    <row r="485" spans="6:8" s="344" customFormat="1" x14ac:dyDescent="0.2">
      <c r="F485" s="346"/>
      <c r="H485" s="347"/>
    </row>
    <row r="486" spans="6:8" s="344" customFormat="1" x14ac:dyDescent="0.2">
      <c r="F486" s="346"/>
      <c r="H486" s="347"/>
    </row>
    <row r="487" spans="6:8" s="344" customFormat="1" x14ac:dyDescent="0.2">
      <c r="F487" s="346"/>
      <c r="H487" s="347"/>
    </row>
    <row r="488" spans="6:8" s="344" customFormat="1" x14ac:dyDescent="0.2">
      <c r="F488" s="346"/>
      <c r="H488" s="347"/>
    </row>
    <row r="489" spans="6:8" s="344" customFormat="1" x14ac:dyDescent="0.2">
      <c r="F489" s="346"/>
      <c r="H489" s="347"/>
    </row>
    <row r="490" spans="6:8" s="344" customFormat="1" x14ac:dyDescent="0.2">
      <c r="F490" s="346"/>
      <c r="H490" s="347"/>
    </row>
    <row r="491" spans="6:8" s="344" customFormat="1" x14ac:dyDescent="0.2">
      <c r="F491" s="346"/>
      <c r="H491" s="347"/>
    </row>
    <row r="492" spans="6:8" s="344" customFormat="1" x14ac:dyDescent="0.2">
      <c r="F492" s="346"/>
      <c r="H492" s="347"/>
    </row>
    <row r="493" spans="6:8" s="344" customFormat="1" x14ac:dyDescent="0.2">
      <c r="F493" s="346"/>
      <c r="H493" s="347"/>
    </row>
    <row r="494" spans="6:8" s="344" customFormat="1" x14ac:dyDescent="0.2">
      <c r="F494" s="346"/>
      <c r="H494" s="347"/>
    </row>
    <row r="495" spans="6:8" s="344" customFormat="1" x14ac:dyDescent="0.2">
      <c r="F495" s="346"/>
      <c r="H495" s="347"/>
    </row>
    <row r="496" spans="6:8" s="344" customFormat="1" x14ac:dyDescent="0.2">
      <c r="F496" s="346"/>
      <c r="H496" s="347"/>
    </row>
    <row r="497" spans="6:8" s="344" customFormat="1" x14ac:dyDescent="0.2">
      <c r="F497" s="346"/>
      <c r="H497" s="347"/>
    </row>
    <row r="498" spans="6:8" s="344" customFormat="1" x14ac:dyDescent="0.2">
      <c r="F498" s="346"/>
      <c r="H498" s="347"/>
    </row>
    <row r="499" spans="6:8" s="344" customFormat="1" x14ac:dyDescent="0.2">
      <c r="F499" s="346"/>
      <c r="H499" s="347"/>
    </row>
    <row r="500" spans="6:8" s="344" customFormat="1" x14ac:dyDescent="0.2">
      <c r="F500" s="346"/>
      <c r="H500" s="347"/>
    </row>
    <row r="501" spans="6:8" s="344" customFormat="1" x14ac:dyDescent="0.2">
      <c r="F501" s="346"/>
      <c r="H501" s="347"/>
    </row>
    <row r="502" spans="6:8" s="344" customFormat="1" x14ac:dyDescent="0.2">
      <c r="F502" s="346"/>
      <c r="H502" s="347"/>
    </row>
    <row r="503" spans="6:8" s="344" customFormat="1" x14ac:dyDescent="0.2">
      <c r="F503" s="346"/>
      <c r="H503" s="347"/>
    </row>
    <row r="504" spans="6:8" s="344" customFormat="1" x14ac:dyDescent="0.2">
      <c r="F504" s="346"/>
      <c r="H504" s="347"/>
    </row>
    <row r="505" spans="6:8" s="344" customFormat="1" x14ac:dyDescent="0.2">
      <c r="F505" s="346"/>
      <c r="H505" s="347"/>
    </row>
    <row r="506" spans="6:8" s="344" customFormat="1" x14ac:dyDescent="0.2">
      <c r="F506" s="346"/>
      <c r="H506" s="347"/>
    </row>
    <row r="507" spans="6:8" s="344" customFormat="1" x14ac:dyDescent="0.2">
      <c r="F507" s="346"/>
      <c r="H507" s="347"/>
    </row>
    <row r="508" spans="6:8" s="344" customFormat="1" x14ac:dyDescent="0.2">
      <c r="F508" s="346"/>
      <c r="H508" s="347"/>
    </row>
    <row r="509" spans="6:8" s="344" customFormat="1" x14ac:dyDescent="0.2">
      <c r="F509" s="346"/>
      <c r="H509" s="347"/>
    </row>
    <row r="510" spans="6:8" s="344" customFormat="1" x14ac:dyDescent="0.2">
      <c r="F510" s="346"/>
      <c r="H510" s="347"/>
    </row>
    <row r="511" spans="6:8" s="344" customFormat="1" x14ac:dyDescent="0.2">
      <c r="F511" s="346"/>
      <c r="H511" s="347"/>
    </row>
    <row r="512" spans="6:8" s="344" customFormat="1" x14ac:dyDescent="0.2">
      <c r="F512" s="346"/>
      <c r="H512" s="347"/>
    </row>
    <row r="513" spans="6:8" s="344" customFormat="1" x14ac:dyDescent="0.2">
      <c r="F513" s="346"/>
      <c r="H513" s="347"/>
    </row>
    <row r="514" spans="6:8" s="344" customFormat="1" x14ac:dyDescent="0.2">
      <c r="F514" s="346"/>
      <c r="H514" s="347"/>
    </row>
    <row r="515" spans="6:8" s="344" customFormat="1" x14ac:dyDescent="0.2">
      <c r="F515" s="346"/>
      <c r="H515" s="347"/>
    </row>
    <row r="516" spans="6:8" s="344" customFormat="1" x14ac:dyDescent="0.2">
      <c r="F516" s="346"/>
      <c r="H516" s="347"/>
    </row>
    <row r="517" spans="6:8" s="344" customFormat="1" x14ac:dyDescent="0.2">
      <c r="F517" s="346"/>
      <c r="H517" s="347"/>
    </row>
    <row r="518" spans="6:8" s="344" customFormat="1" x14ac:dyDescent="0.2">
      <c r="F518" s="346"/>
      <c r="H518" s="347"/>
    </row>
    <row r="519" spans="6:8" s="344" customFormat="1" x14ac:dyDescent="0.2">
      <c r="F519" s="346"/>
      <c r="H519" s="347"/>
    </row>
    <row r="520" spans="6:8" s="344" customFormat="1" x14ac:dyDescent="0.2">
      <c r="F520" s="346"/>
      <c r="H520" s="347"/>
    </row>
    <row r="521" spans="6:8" s="344" customFormat="1" x14ac:dyDescent="0.2">
      <c r="F521" s="346"/>
      <c r="H521" s="347"/>
    </row>
    <row r="522" spans="6:8" s="344" customFormat="1" x14ac:dyDescent="0.2">
      <c r="F522" s="346"/>
      <c r="H522" s="347"/>
    </row>
    <row r="523" spans="6:8" s="344" customFormat="1" x14ac:dyDescent="0.2">
      <c r="F523" s="346"/>
      <c r="H523" s="347"/>
    </row>
    <row r="524" spans="6:8" s="344" customFormat="1" x14ac:dyDescent="0.2">
      <c r="F524" s="346"/>
      <c r="H524" s="347"/>
    </row>
    <row r="525" spans="6:8" s="344" customFormat="1" x14ac:dyDescent="0.2">
      <c r="F525" s="346"/>
      <c r="H525" s="347"/>
    </row>
    <row r="526" spans="6:8" s="344" customFormat="1" x14ac:dyDescent="0.2">
      <c r="F526" s="346"/>
      <c r="H526" s="347"/>
    </row>
    <row r="527" spans="6:8" s="344" customFormat="1" x14ac:dyDescent="0.2">
      <c r="F527" s="346"/>
      <c r="H527" s="347"/>
    </row>
    <row r="528" spans="6:8" s="344" customFormat="1" x14ac:dyDescent="0.2">
      <c r="F528" s="346"/>
      <c r="H528" s="347"/>
    </row>
    <row r="529" spans="6:8" s="344" customFormat="1" x14ac:dyDescent="0.2">
      <c r="F529" s="346"/>
      <c r="H529" s="347"/>
    </row>
    <row r="530" spans="6:8" s="344" customFormat="1" x14ac:dyDescent="0.2">
      <c r="F530" s="346"/>
      <c r="H530" s="347"/>
    </row>
    <row r="531" spans="6:8" s="344" customFormat="1" x14ac:dyDescent="0.2">
      <c r="F531" s="346"/>
      <c r="H531" s="347"/>
    </row>
    <row r="532" spans="6:8" s="344" customFormat="1" x14ac:dyDescent="0.2">
      <c r="F532" s="346"/>
      <c r="H532" s="347"/>
    </row>
    <row r="533" spans="6:8" s="344" customFormat="1" x14ac:dyDescent="0.2">
      <c r="F533" s="346"/>
      <c r="H533" s="347"/>
    </row>
    <row r="534" spans="6:8" s="344" customFormat="1" x14ac:dyDescent="0.2">
      <c r="F534" s="346"/>
      <c r="H534" s="347"/>
    </row>
    <row r="535" spans="6:8" s="344" customFormat="1" x14ac:dyDescent="0.2">
      <c r="F535" s="346"/>
      <c r="H535" s="347"/>
    </row>
    <row r="536" spans="6:8" s="344" customFormat="1" x14ac:dyDescent="0.2">
      <c r="F536" s="346"/>
      <c r="H536" s="347"/>
    </row>
    <row r="537" spans="6:8" s="344" customFormat="1" x14ac:dyDescent="0.2">
      <c r="F537" s="346"/>
      <c r="H537" s="347"/>
    </row>
    <row r="538" spans="6:8" s="344" customFormat="1" x14ac:dyDescent="0.2">
      <c r="F538" s="346"/>
      <c r="H538" s="347"/>
    </row>
    <row r="539" spans="6:8" s="344" customFormat="1" x14ac:dyDescent="0.2">
      <c r="F539" s="346"/>
      <c r="H539" s="347"/>
    </row>
    <row r="540" spans="6:8" s="344" customFormat="1" x14ac:dyDescent="0.2">
      <c r="F540" s="346"/>
      <c r="H540" s="347"/>
    </row>
    <row r="541" spans="6:8" s="344" customFormat="1" x14ac:dyDescent="0.2">
      <c r="F541" s="346"/>
      <c r="H541" s="347"/>
    </row>
    <row r="542" spans="6:8" s="344" customFormat="1" x14ac:dyDescent="0.2">
      <c r="F542" s="346"/>
      <c r="H542" s="347"/>
    </row>
    <row r="543" spans="6:8" s="344" customFormat="1" x14ac:dyDescent="0.2">
      <c r="F543" s="346"/>
      <c r="H543" s="347"/>
    </row>
    <row r="544" spans="6:8" s="344" customFormat="1" x14ac:dyDescent="0.2">
      <c r="F544" s="346"/>
      <c r="H544" s="347"/>
    </row>
    <row r="545" spans="6:8" s="344" customFormat="1" x14ac:dyDescent="0.2">
      <c r="F545" s="346"/>
      <c r="H545" s="347"/>
    </row>
    <row r="546" spans="6:8" s="344" customFormat="1" x14ac:dyDescent="0.2">
      <c r="F546" s="346"/>
      <c r="H546" s="347"/>
    </row>
    <row r="547" spans="6:8" s="344" customFormat="1" x14ac:dyDescent="0.2">
      <c r="F547" s="346"/>
      <c r="H547" s="347"/>
    </row>
    <row r="548" spans="6:8" s="344" customFormat="1" x14ac:dyDescent="0.2">
      <c r="F548" s="346"/>
      <c r="H548" s="347"/>
    </row>
    <row r="549" spans="6:8" s="344" customFormat="1" x14ac:dyDescent="0.2">
      <c r="F549" s="346"/>
      <c r="H549" s="347"/>
    </row>
    <row r="550" spans="6:8" s="344" customFormat="1" x14ac:dyDescent="0.2">
      <c r="F550" s="346"/>
      <c r="H550" s="347"/>
    </row>
    <row r="551" spans="6:8" s="344" customFormat="1" x14ac:dyDescent="0.2">
      <c r="F551" s="346"/>
      <c r="H551" s="347"/>
    </row>
    <row r="552" spans="6:8" s="344" customFormat="1" x14ac:dyDescent="0.2">
      <c r="F552" s="346"/>
      <c r="H552" s="347"/>
    </row>
    <row r="553" spans="6:8" s="344" customFormat="1" x14ac:dyDescent="0.2">
      <c r="F553" s="346"/>
      <c r="H553" s="347"/>
    </row>
    <row r="554" spans="6:8" s="344" customFormat="1" x14ac:dyDescent="0.2">
      <c r="F554" s="346"/>
      <c r="H554" s="347"/>
    </row>
    <row r="555" spans="6:8" s="344" customFormat="1" x14ac:dyDescent="0.2">
      <c r="F555" s="346"/>
      <c r="H555" s="347"/>
    </row>
    <row r="556" spans="6:8" s="344" customFormat="1" x14ac:dyDescent="0.2">
      <c r="F556" s="346"/>
      <c r="H556" s="347"/>
    </row>
    <row r="557" spans="6:8" s="344" customFormat="1" x14ac:dyDescent="0.2">
      <c r="F557" s="346"/>
      <c r="H557" s="347"/>
    </row>
    <row r="558" spans="6:8" s="344" customFormat="1" x14ac:dyDescent="0.2">
      <c r="F558" s="346"/>
      <c r="H558" s="347"/>
    </row>
    <row r="559" spans="6:8" s="344" customFormat="1" x14ac:dyDescent="0.2">
      <c r="F559" s="346"/>
      <c r="H559" s="347"/>
    </row>
    <row r="560" spans="6:8" s="344" customFormat="1" x14ac:dyDescent="0.2">
      <c r="F560" s="346"/>
      <c r="H560" s="347"/>
    </row>
    <row r="561" spans="6:8" s="344" customFormat="1" x14ac:dyDescent="0.2">
      <c r="F561" s="346"/>
      <c r="H561" s="347"/>
    </row>
    <row r="562" spans="6:8" s="344" customFormat="1" x14ac:dyDescent="0.2">
      <c r="F562" s="346"/>
      <c r="H562" s="347"/>
    </row>
    <row r="563" spans="6:8" s="344" customFormat="1" x14ac:dyDescent="0.2">
      <c r="F563" s="346"/>
      <c r="H563" s="347"/>
    </row>
    <row r="564" spans="6:8" s="344" customFormat="1" x14ac:dyDescent="0.2">
      <c r="F564" s="346"/>
      <c r="H564" s="347"/>
    </row>
    <row r="565" spans="6:8" s="344" customFormat="1" x14ac:dyDescent="0.2">
      <c r="F565" s="346"/>
      <c r="H565" s="347"/>
    </row>
    <row r="566" spans="6:8" s="344" customFormat="1" x14ac:dyDescent="0.2">
      <c r="F566" s="346"/>
      <c r="H566" s="347"/>
    </row>
    <row r="567" spans="6:8" s="344" customFormat="1" x14ac:dyDescent="0.2">
      <c r="F567" s="346"/>
      <c r="H567" s="347"/>
    </row>
    <row r="568" spans="6:8" s="344" customFormat="1" x14ac:dyDescent="0.2">
      <c r="F568" s="346"/>
      <c r="H568" s="347"/>
    </row>
    <row r="569" spans="6:8" s="344" customFormat="1" x14ac:dyDescent="0.2">
      <c r="F569" s="346"/>
      <c r="H569" s="347"/>
    </row>
    <row r="570" spans="6:8" s="344" customFormat="1" x14ac:dyDescent="0.2">
      <c r="F570" s="346"/>
      <c r="H570" s="347"/>
    </row>
    <row r="571" spans="6:8" s="344" customFormat="1" x14ac:dyDescent="0.2">
      <c r="F571" s="346"/>
      <c r="H571" s="347"/>
    </row>
    <row r="572" spans="6:8" s="344" customFormat="1" x14ac:dyDescent="0.2">
      <c r="F572" s="346"/>
      <c r="H572" s="347"/>
    </row>
    <row r="573" spans="6:8" s="344" customFormat="1" x14ac:dyDescent="0.2">
      <c r="F573" s="346"/>
      <c r="H573" s="347"/>
    </row>
    <row r="574" spans="6:8" s="344" customFormat="1" x14ac:dyDescent="0.2">
      <c r="F574" s="346"/>
      <c r="H574" s="347"/>
    </row>
    <row r="575" spans="6:8" s="344" customFormat="1" x14ac:dyDescent="0.2">
      <c r="F575" s="346"/>
      <c r="H575" s="347"/>
    </row>
    <row r="576" spans="6:8" s="344" customFormat="1" x14ac:dyDescent="0.2">
      <c r="F576" s="346"/>
      <c r="H576" s="347"/>
    </row>
    <row r="577" spans="6:8" s="344" customFormat="1" x14ac:dyDescent="0.2">
      <c r="F577" s="346"/>
      <c r="H577" s="347"/>
    </row>
    <row r="578" spans="6:8" s="344" customFormat="1" x14ac:dyDescent="0.2">
      <c r="F578" s="346"/>
      <c r="H578" s="347"/>
    </row>
    <row r="579" spans="6:8" s="344" customFormat="1" x14ac:dyDescent="0.2">
      <c r="F579" s="346"/>
      <c r="H579" s="347"/>
    </row>
    <row r="580" spans="6:8" s="344" customFormat="1" x14ac:dyDescent="0.2">
      <c r="F580" s="346"/>
      <c r="H580" s="347"/>
    </row>
    <row r="581" spans="6:8" s="344" customFormat="1" x14ac:dyDescent="0.2">
      <c r="F581" s="346"/>
      <c r="H581" s="347"/>
    </row>
    <row r="582" spans="6:8" s="344" customFormat="1" x14ac:dyDescent="0.2">
      <c r="F582" s="346"/>
      <c r="H582" s="347"/>
    </row>
    <row r="583" spans="6:8" s="344" customFormat="1" x14ac:dyDescent="0.2">
      <c r="F583" s="346"/>
      <c r="H583" s="347"/>
    </row>
    <row r="584" spans="6:8" s="344" customFormat="1" x14ac:dyDescent="0.2">
      <c r="F584" s="346"/>
      <c r="H584" s="347"/>
    </row>
    <row r="585" spans="6:8" s="344" customFormat="1" x14ac:dyDescent="0.2">
      <c r="F585" s="346"/>
      <c r="H585" s="347"/>
    </row>
    <row r="586" spans="6:8" s="344" customFormat="1" x14ac:dyDescent="0.2">
      <c r="F586" s="346"/>
      <c r="H586" s="347"/>
    </row>
    <row r="587" spans="6:8" s="344" customFormat="1" x14ac:dyDescent="0.2">
      <c r="F587" s="346"/>
      <c r="H587" s="347"/>
    </row>
    <row r="588" spans="6:8" s="344" customFormat="1" x14ac:dyDescent="0.2">
      <c r="F588" s="346"/>
      <c r="H588" s="347"/>
    </row>
    <row r="589" spans="6:8" s="344" customFormat="1" x14ac:dyDescent="0.2">
      <c r="F589" s="346"/>
      <c r="H589" s="347"/>
    </row>
    <row r="590" spans="6:8" s="344" customFormat="1" x14ac:dyDescent="0.2">
      <c r="F590" s="346"/>
      <c r="H590" s="347"/>
    </row>
    <row r="591" spans="6:8" s="344" customFormat="1" x14ac:dyDescent="0.2">
      <c r="F591" s="346"/>
      <c r="H591" s="347"/>
    </row>
    <row r="592" spans="6:8" s="344" customFormat="1" x14ac:dyDescent="0.2">
      <c r="F592" s="346"/>
      <c r="H592" s="347"/>
    </row>
    <row r="593" spans="6:8" s="344" customFormat="1" x14ac:dyDescent="0.2">
      <c r="F593" s="346"/>
      <c r="H593" s="347"/>
    </row>
    <row r="594" spans="6:8" s="344" customFormat="1" x14ac:dyDescent="0.2">
      <c r="F594" s="346"/>
      <c r="H594" s="347"/>
    </row>
    <row r="595" spans="6:8" s="344" customFormat="1" x14ac:dyDescent="0.2">
      <c r="F595" s="346"/>
      <c r="H595" s="347"/>
    </row>
    <row r="596" spans="6:8" s="344" customFormat="1" x14ac:dyDescent="0.2">
      <c r="F596" s="346"/>
      <c r="H596" s="347"/>
    </row>
    <row r="597" spans="6:8" s="344" customFormat="1" x14ac:dyDescent="0.2">
      <c r="F597" s="346"/>
      <c r="H597" s="347"/>
    </row>
    <row r="598" spans="6:8" s="344" customFormat="1" x14ac:dyDescent="0.2">
      <c r="F598" s="346"/>
      <c r="H598" s="347"/>
    </row>
    <row r="599" spans="6:8" s="344" customFormat="1" x14ac:dyDescent="0.2">
      <c r="F599" s="346"/>
      <c r="H599" s="347"/>
    </row>
    <row r="600" spans="6:8" s="344" customFormat="1" x14ac:dyDescent="0.2">
      <c r="F600" s="346"/>
      <c r="H600" s="347"/>
    </row>
    <row r="601" spans="6:8" s="344" customFormat="1" x14ac:dyDescent="0.2">
      <c r="F601" s="346"/>
      <c r="H601" s="347"/>
    </row>
    <row r="602" spans="6:8" s="344" customFormat="1" x14ac:dyDescent="0.2">
      <c r="F602" s="346"/>
      <c r="H602" s="347"/>
    </row>
    <row r="603" spans="6:8" s="344" customFormat="1" x14ac:dyDescent="0.2">
      <c r="F603" s="346"/>
      <c r="H603" s="347"/>
    </row>
    <row r="604" spans="6:8" s="344" customFormat="1" x14ac:dyDescent="0.2">
      <c r="F604" s="346"/>
      <c r="H604" s="347"/>
    </row>
    <row r="605" spans="6:8" s="344" customFormat="1" x14ac:dyDescent="0.2">
      <c r="F605" s="346"/>
      <c r="H605" s="347"/>
    </row>
    <row r="606" spans="6:8" s="344" customFormat="1" x14ac:dyDescent="0.2">
      <c r="F606" s="346"/>
      <c r="H606" s="347"/>
    </row>
    <row r="607" spans="6:8" s="344" customFormat="1" x14ac:dyDescent="0.2">
      <c r="F607" s="346"/>
      <c r="H607" s="347"/>
    </row>
    <row r="608" spans="6:8" s="344" customFormat="1" x14ac:dyDescent="0.2">
      <c r="F608" s="346"/>
      <c r="H608" s="347"/>
    </row>
    <row r="609" spans="6:8" s="344" customFormat="1" x14ac:dyDescent="0.2">
      <c r="F609" s="346"/>
      <c r="H609" s="347"/>
    </row>
    <row r="610" spans="6:8" s="344" customFormat="1" x14ac:dyDescent="0.2">
      <c r="F610" s="346"/>
      <c r="H610" s="347"/>
    </row>
    <row r="611" spans="6:8" s="344" customFormat="1" x14ac:dyDescent="0.2">
      <c r="F611" s="346"/>
      <c r="H611" s="347"/>
    </row>
    <row r="612" spans="6:8" s="344" customFormat="1" x14ac:dyDescent="0.2">
      <c r="F612" s="346"/>
      <c r="H612" s="347"/>
    </row>
    <row r="613" spans="6:8" s="344" customFormat="1" x14ac:dyDescent="0.2">
      <c r="F613" s="346"/>
      <c r="H613" s="347"/>
    </row>
    <row r="614" spans="6:8" s="344" customFormat="1" x14ac:dyDescent="0.2">
      <c r="F614" s="346"/>
      <c r="H614" s="347"/>
    </row>
    <row r="615" spans="6:8" s="344" customFormat="1" x14ac:dyDescent="0.2">
      <c r="F615" s="346"/>
      <c r="H615" s="347"/>
    </row>
    <row r="616" spans="6:8" s="344" customFormat="1" x14ac:dyDescent="0.2">
      <c r="F616" s="346"/>
      <c r="H616" s="347"/>
    </row>
    <row r="617" spans="6:8" s="344" customFormat="1" x14ac:dyDescent="0.2">
      <c r="F617" s="346"/>
      <c r="H617" s="347"/>
    </row>
    <row r="618" spans="6:8" s="344" customFormat="1" x14ac:dyDescent="0.2">
      <c r="F618" s="346"/>
      <c r="H618" s="347"/>
    </row>
    <row r="619" spans="6:8" s="344" customFormat="1" x14ac:dyDescent="0.2">
      <c r="F619" s="346"/>
      <c r="H619" s="347"/>
    </row>
    <row r="620" spans="6:8" s="344" customFormat="1" x14ac:dyDescent="0.2">
      <c r="F620" s="346"/>
      <c r="H620" s="347"/>
    </row>
    <row r="621" spans="6:8" s="344" customFormat="1" x14ac:dyDescent="0.2">
      <c r="F621" s="346"/>
      <c r="H621" s="347"/>
    </row>
    <row r="622" spans="6:8" s="344" customFormat="1" x14ac:dyDescent="0.2">
      <c r="F622" s="346"/>
      <c r="H622" s="347"/>
    </row>
    <row r="623" spans="6:8" s="344" customFormat="1" x14ac:dyDescent="0.2">
      <c r="F623" s="346"/>
      <c r="H623" s="347"/>
    </row>
    <row r="624" spans="6:8" s="344" customFormat="1" x14ac:dyDescent="0.2">
      <c r="F624" s="346"/>
      <c r="H624" s="347"/>
    </row>
    <row r="625" spans="6:8" s="344" customFormat="1" x14ac:dyDescent="0.2">
      <c r="F625" s="346"/>
      <c r="H625" s="347"/>
    </row>
    <row r="626" spans="6:8" s="344" customFormat="1" x14ac:dyDescent="0.2">
      <c r="F626" s="346"/>
      <c r="H626" s="347"/>
    </row>
    <row r="627" spans="6:8" s="344" customFormat="1" x14ac:dyDescent="0.2">
      <c r="F627" s="346"/>
      <c r="H627" s="347"/>
    </row>
    <row r="628" spans="6:8" s="344" customFormat="1" x14ac:dyDescent="0.2">
      <c r="F628" s="346"/>
      <c r="H628" s="347"/>
    </row>
    <row r="629" spans="6:8" s="344" customFormat="1" x14ac:dyDescent="0.2">
      <c r="F629" s="346"/>
      <c r="H629" s="347"/>
    </row>
    <row r="630" spans="6:8" s="344" customFormat="1" x14ac:dyDescent="0.2">
      <c r="F630" s="346"/>
      <c r="H630" s="347"/>
    </row>
    <row r="631" spans="6:8" s="344" customFormat="1" x14ac:dyDescent="0.2">
      <c r="F631" s="346"/>
      <c r="H631" s="347"/>
    </row>
    <row r="632" spans="6:8" s="344" customFormat="1" x14ac:dyDescent="0.2">
      <c r="F632" s="346"/>
      <c r="H632" s="347"/>
    </row>
    <row r="633" spans="6:8" s="344" customFormat="1" x14ac:dyDescent="0.2">
      <c r="F633" s="346"/>
      <c r="H633" s="347"/>
    </row>
    <row r="634" spans="6:8" s="344" customFormat="1" x14ac:dyDescent="0.2">
      <c r="F634" s="346"/>
      <c r="H634" s="347"/>
    </row>
    <row r="635" spans="6:8" s="344" customFormat="1" x14ac:dyDescent="0.2">
      <c r="F635" s="346"/>
      <c r="H635" s="347"/>
    </row>
    <row r="636" spans="6:8" s="344" customFormat="1" x14ac:dyDescent="0.2">
      <c r="F636" s="346"/>
      <c r="H636" s="347"/>
    </row>
    <row r="637" spans="6:8" s="344" customFormat="1" x14ac:dyDescent="0.2">
      <c r="F637" s="346"/>
      <c r="H637" s="347"/>
    </row>
    <row r="638" spans="6:8" s="344" customFormat="1" x14ac:dyDescent="0.2">
      <c r="F638" s="346"/>
      <c r="H638" s="347"/>
    </row>
    <row r="639" spans="6:8" s="344" customFormat="1" x14ac:dyDescent="0.2">
      <c r="F639" s="346"/>
      <c r="H639" s="347"/>
    </row>
    <row r="640" spans="6:8" s="344" customFormat="1" x14ac:dyDescent="0.2">
      <c r="F640" s="346"/>
      <c r="H640" s="347"/>
    </row>
    <row r="641" spans="6:8" s="344" customFormat="1" x14ac:dyDescent="0.2">
      <c r="F641" s="346"/>
      <c r="H641" s="347"/>
    </row>
    <row r="642" spans="6:8" s="344" customFormat="1" x14ac:dyDescent="0.2">
      <c r="F642" s="346"/>
      <c r="H642" s="347"/>
    </row>
    <row r="643" spans="6:8" s="344" customFormat="1" x14ac:dyDescent="0.2">
      <c r="F643" s="346"/>
      <c r="H643" s="347"/>
    </row>
    <row r="644" spans="6:8" s="344" customFormat="1" x14ac:dyDescent="0.2">
      <c r="F644" s="346"/>
      <c r="H644" s="347"/>
    </row>
    <row r="645" spans="6:8" s="344" customFormat="1" x14ac:dyDescent="0.2">
      <c r="F645" s="346"/>
      <c r="H645" s="347"/>
    </row>
    <row r="646" spans="6:8" s="344" customFormat="1" x14ac:dyDescent="0.2">
      <c r="F646" s="346"/>
      <c r="H646" s="347"/>
    </row>
    <row r="647" spans="6:8" s="344" customFormat="1" x14ac:dyDescent="0.2">
      <c r="F647" s="346"/>
      <c r="H647" s="347"/>
    </row>
    <row r="648" spans="6:8" s="344" customFormat="1" x14ac:dyDescent="0.2">
      <c r="F648" s="346"/>
      <c r="H648" s="347"/>
    </row>
    <row r="649" spans="6:8" s="344" customFormat="1" x14ac:dyDescent="0.2">
      <c r="F649" s="346"/>
      <c r="H649" s="347"/>
    </row>
    <row r="650" spans="6:8" s="344" customFormat="1" x14ac:dyDescent="0.2">
      <c r="F650" s="346"/>
      <c r="H650" s="347"/>
    </row>
    <row r="651" spans="6:8" s="344" customFormat="1" x14ac:dyDescent="0.2">
      <c r="F651" s="346"/>
      <c r="H651" s="347"/>
    </row>
    <row r="652" spans="6:8" s="344" customFormat="1" x14ac:dyDescent="0.2">
      <c r="F652" s="346"/>
      <c r="H652" s="347"/>
    </row>
    <row r="653" spans="6:8" s="344" customFormat="1" x14ac:dyDescent="0.2">
      <c r="F653" s="346"/>
      <c r="H653" s="347"/>
    </row>
    <row r="654" spans="6:8" s="344" customFormat="1" x14ac:dyDescent="0.2">
      <c r="F654" s="346"/>
      <c r="H654" s="347"/>
    </row>
    <row r="655" spans="6:8" s="344" customFormat="1" x14ac:dyDescent="0.2">
      <c r="F655" s="346"/>
      <c r="H655" s="347"/>
    </row>
    <row r="656" spans="6:8" s="344" customFormat="1" x14ac:dyDescent="0.2">
      <c r="F656" s="346"/>
      <c r="H656" s="347"/>
    </row>
    <row r="657" spans="6:8" s="344" customFormat="1" x14ac:dyDescent="0.2">
      <c r="F657" s="346"/>
      <c r="H657" s="347"/>
    </row>
    <row r="658" spans="6:8" s="344" customFormat="1" x14ac:dyDescent="0.2">
      <c r="F658" s="346"/>
      <c r="H658" s="347"/>
    </row>
    <row r="659" spans="6:8" s="344" customFormat="1" x14ac:dyDescent="0.2">
      <c r="F659" s="346"/>
      <c r="H659" s="347"/>
    </row>
    <row r="660" spans="6:8" s="344" customFormat="1" x14ac:dyDescent="0.2">
      <c r="F660" s="346"/>
      <c r="H660" s="347"/>
    </row>
    <row r="661" spans="6:8" s="344" customFormat="1" x14ac:dyDescent="0.2">
      <c r="F661" s="346"/>
      <c r="H661" s="347"/>
    </row>
    <row r="662" spans="6:8" s="344" customFormat="1" x14ac:dyDescent="0.2">
      <c r="F662" s="346"/>
      <c r="H662" s="347"/>
    </row>
    <row r="663" spans="6:8" s="344" customFormat="1" x14ac:dyDescent="0.2">
      <c r="F663" s="346"/>
      <c r="H663" s="347"/>
    </row>
    <row r="664" spans="6:8" s="344" customFormat="1" x14ac:dyDescent="0.2">
      <c r="F664" s="346"/>
      <c r="H664" s="347"/>
    </row>
    <row r="665" spans="6:8" s="344" customFormat="1" x14ac:dyDescent="0.2">
      <c r="F665" s="346"/>
      <c r="H665" s="347"/>
    </row>
    <row r="666" spans="6:8" s="344" customFormat="1" x14ac:dyDescent="0.2">
      <c r="F666" s="346"/>
      <c r="H666" s="347"/>
    </row>
    <row r="667" spans="6:8" s="344" customFormat="1" x14ac:dyDescent="0.2">
      <c r="F667" s="346"/>
      <c r="H667" s="347"/>
    </row>
    <row r="668" spans="6:8" s="344" customFormat="1" x14ac:dyDescent="0.2">
      <c r="F668" s="346"/>
      <c r="H668" s="347"/>
    </row>
    <row r="669" spans="6:8" s="344" customFormat="1" x14ac:dyDescent="0.2">
      <c r="F669" s="346"/>
      <c r="H669" s="347"/>
    </row>
    <row r="670" spans="6:8" s="344" customFormat="1" x14ac:dyDescent="0.2">
      <c r="F670" s="346"/>
      <c r="H670" s="347"/>
    </row>
    <row r="671" spans="6:8" s="344" customFormat="1" x14ac:dyDescent="0.2">
      <c r="F671" s="346"/>
      <c r="H671" s="347"/>
    </row>
    <row r="672" spans="6:8" s="344" customFormat="1" x14ac:dyDescent="0.2">
      <c r="F672" s="346"/>
      <c r="H672" s="347"/>
    </row>
    <row r="673" spans="6:8" s="344" customFormat="1" x14ac:dyDescent="0.2">
      <c r="F673" s="346"/>
      <c r="H673" s="347"/>
    </row>
    <row r="674" spans="6:8" s="344" customFormat="1" x14ac:dyDescent="0.2">
      <c r="F674" s="346"/>
      <c r="H674" s="347"/>
    </row>
    <row r="675" spans="6:8" s="344" customFormat="1" x14ac:dyDescent="0.2">
      <c r="F675" s="346"/>
      <c r="H675" s="347"/>
    </row>
    <row r="676" spans="6:8" s="344" customFormat="1" x14ac:dyDescent="0.2">
      <c r="F676" s="346"/>
      <c r="H676" s="347"/>
    </row>
    <row r="677" spans="6:8" s="344" customFormat="1" x14ac:dyDescent="0.2">
      <c r="F677" s="346"/>
      <c r="H677" s="347"/>
    </row>
    <row r="678" spans="6:8" s="344" customFormat="1" x14ac:dyDescent="0.2">
      <c r="F678" s="346"/>
      <c r="H678" s="347"/>
    </row>
    <row r="679" spans="6:8" s="344" customFormat="1" x14ac:dyDescent="0.2">
      <c r="F679" s="346"/>
      <c r="H679" s="347"/>
    </row>
    <row r="680" spans="6:8" s="344" customFormat="1" x14ac:dyDescent="0.2">
      <c r="F680" s="346"/>
      <c r="H680" s="347"/>
    </row>
    <row r="681" spans="6:8" s="344" customFormat="1" x14ac:dyDescent="0.2">
      <c r="F681" s="346"/>
      <c r="H681" s="347"/>
    </row>
    <row r="682" spans="6:8" s="344" customFormat="1" x14ac:dyDescent="0.2">
      <c r="F682" s="346"/>
      <c r="H682" s="347"/>
    </row>
    <row r="683" spans="6:8" s="344" customFormat="1" x14ac:dyDescent="0.2">
      <c r="F683" s="346"/>
      <c r="H683" s="347"/>
    </row>
    <row r="684" spans="6:8" s="344" customFormat="1" x14ac:dyDescent="0.2">
      <c r="F684" s="346"/>
      <c r="H684" s="347"/>
    </row>
    <row r="685" spans="6:8" s="344" customFormat="1" x14ac:dyDescent="0.2">
      <c r="F685" s="346"/>
      <c r="H685" s="347"/>
    </row>
    <row r="686" spans="6:8" s="344" customFormat="1" x14ac:dyDescent="0.2">
      <c r="F686" s="346"/>
      <c r="H686" s="347"/>
    </row>
    <row r="687" spans="6:8" s="344" customFormat="1" x14ac:dyDescent="0.2">
      <c r="F687" s="346"/>
      <c r="H687" s="347"/>
    </row>
    <row r="688" spans="6:8" s="344" customFormat="1" x14ac:dyDescent="0.2">
      <c r="F688" s="346"/>
      <c r="H688" s="347"/>
    </row>
    <row r="689" spans="6:8" s="344" customFormat="1" x14ac:dyDescent="0.2">
      <c r="F689" s="346"/>
      <c r="H689" s="347"/>
    </row>
    <row r="690" spans="6:8" s="344" customFormat="1" x14ac:dyDescent="0.2">
      <c r="F690" s="346"/>
      <c r="H690" s="347"/>
    </row>
    <row r="691" spans="6:8" s="344" customFormat="1" x14ac:dyDescent="0.2">
      <c r="F691" s="346"/>
      <c r="H691" s="347"/>
    </row>
    <row r="692" spans="6:8" s="344" customFormat="1" x14ac:dyDescent="0.2">
      <c r="F692" s="346"/>
      <c r="H692" s="347"/>
    </row>
    <row r="693" spans="6:8" s="344" customFormat="1" x14ac:dyDescent="0.2">
      <c r="F693" s="346"/>
      <c r="H693" s="347"/>
    </row>
    <row r="694" spans="6:8" s="344" customFormat="1" x14ac:dyDescent="0.2">
      <c r="F694" s="346"/>
      <c r="H694" s="347"/>
    </row>
    <row r="695" spans="6:8" s="344" customFormat="1" x14ac:dyDescent="0.2">
      <c r="F695" s="346"/>
      <c r="H695" s="347"/>
    </row>
    <row r="696" spans="6:8" s="344" customFormat="1" x14ac:dyDescent="0.2">
      <c r="F696" s="346"/>
      <c r="H696" s="347"/>
    </row>
    <row r="697" spans="6:8" s="344" customFormat="1" x14ac:dyDescent="0.2">
      <c r="F697" s="346"/>
      <c r="H697" s="347"/>
    </row>
    <row r="698" spans="6:8" s="344" customFormat="1" x14ac:dyDescent="0.2">
      <c r="F698" s="346"/>
      <c r="H698" s="347"/>
    </row>
    <row r="699" spans="6:8" s="344" customFormat="1" x14ac:dyDescent="0.2">
      <c r="F699" s="346"/>
      <c r="H699" s="347"/>
    </row>
    <row r="700" spans="6:8" s="344" customFormat="1" x14ac:dyDescent="0.2">
      <c r="F700" s="346"/>
      <c r="H700" s="347"/>
    </row>
    <row r="701" spans="6:8" s="344" customFormat="1" x14ac:dyDescent="0.2">
      <c r="F701" s="346"/>
      <c r="H701" s="347"/>
    </row>
    <row r="702" spans="6:8" s="344" customFormat="1" x14ac:dyDescent="0.2">
      <c r="F702" s="346"/>
      <c r="H702" s="347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zoomScaleNormal="100" workbookViewId="0">
      <selection activeCell="D2" sqref="D2"/>
    </sheetView>
  </sheetViews>
  <sheetFormatPr defaultColWidth="18.7109375" defaultRowHeight="15" customHeight="1" x14ac:dyDescent="0.2"/>
  <cols>
    <col min="1" max="1" width="19.7109375" style="113" customWidth="1"/>
    <col min="2" max="2" width="15.140625" style="113" customWidth="1"/>
    <col min="3" max="3" width="11.5703125" style="113" customWidth="1"/>
    <col min="4" max="4" width="18.7109375" style="113"/>
    <col min="5" max="5" width="10.85546875" style="113" customWidth="1"/>
    <col min="6" max="6" width="9" style="123" customWidth="1"/>
    <col min="7" max="7" width="16.140625" style="113" customWidth="1"/>
    <col min="8" max="8" width="46" style="113" customWidth="1"/>
    <col min="9" max="16384" width="18.7109375" style="113"/>
  </cols>
  <sheetData>
    <row r="1" spans="1:8" ht="15" customHeight="1" thickBot="1" x14ac:dyDescent="0.25">
      <c r="A1" s="557" t="s">
        <v>1467</v>
      </c>
      <c r="B1" s="558" t="s">
        <v>1318</v>
      </c>
      <c r="C1" s="557" t="s">
        <v>1322</v>
      </c>
      <c r="D1" s="557" t="s">
        <v>1319</v>
      </c>
      <c r="E1" s="557" t="s">
        <v>1315</v>
      </c>
      <c r="F1" s="557" t="s">
        <v>1320</v>
      </c>
      <c r="G1" s="557" t="s">
        <v>1323</v>
      </c>
      <c r="H1" s="559" t="s">
        <v>1347</v>
      </c>
    </row>
    <row r="2" spans="1:8" s="112" customFormat="1" ht="15" customHeight="1" x14ac:dyDescent="0.2">
      <c r="A2" s="560">
        <v>9187</v>
      </c>
      <c r="B2" s="561" t="s">
        <v>53</v>
      </c>
      <c r="C2" s="562" t="s">
        <v>1325</v>
      </c>
      <c r="D2" s="563" t="s">
        <v>1324</v>
      </c>
      <c r="E2" s="562">
        <v>400</v>
      </c>
      <c r="F2" s="562">
        <v>1979</v>
      </c>
      <c r="G2" s="564">
        <v>511</v>
      </c>
      <c r="H2" s="565" t="s">
        <v>1355</v>
      </c>
    </row>
    <row r="3" spans="1:8" s="112" customFormat="1" ht="15" customHeight="1" x14ac:dyDescent="0.2">
      <c r="A3" s="566">
        <v>12902</v>
      </c>
      <c r="B3" s="567"/>
      <c r="C3" s="568" t="s">
        <v>1327</v>
      </c>
      <c r="D3" s="569" t="s">
        <v>1326</v>
      </c>
      <c r="E3" s="569">
        <v>250</v>
      </c>
      <c r="F3" s="569">
        <v>1982</v>
      </c>
      <c r="G3" s="571">
        <v>956</v>
      </c>
      <c r="H3" s="572" t="s">
        <v>1360</v>
      </c>
    </row>
    <row r="4" spans="1:8" s="112" customFormat="1" ht="15" customHeight="1" x14ac:dyDescent="0.2">
      <c r="A4" s="573">
        <v>52249</v>
      </c>
      <c r="B4" s="574" t="s">
        <v>54</v>
      </c>
      <c r="C4" s="563" t="s">
        <v>1325</v>
      </c>
      <c r="D4" s="563" t="s">
        <v>1328</v>
      </c>
      <c r="E4" s="563">
        <v>630</v>
      </c>
      <c r="F4" s="563">
        <v>1981</v>
      </c>
      <c r="G4" s="575">
        <v>1025</v>
      </c>
      <c r="H4" s="576" t="s">
        <v>1357</v>
      </c>
    </row>
    <row r="5" spans="1:8" s="112" customFormat="1" ht="15" customHeight="1" x14ac:dyDescent="0.2">
      <c r="A5" s="566">
        <v>70095</v>
      </c>
      <c r="B5" s="567"/>
      <c r="C5" s="569" t="s">
        <v>1327</v>
      </c>
      <c r="D5" s="569" t="s">
        <v>1324</v>
      </c>
      <c r="E5" s="569">
        <v>400</v>
      </c>
      <c r="F5" s="569">
        <v>1980</v>
      </c>
      <c r="G5" s="571">
        <v>514</v>
      </c>
      <c r="H5" s="577" t="s">
        <v>1355</v>
      </c>
    </row>
    <row r="6" spans="1:8" s="112" customFormat="1" ht="15" customHeight="1" x14ac:dyDescent="0.2">
      <c r="A6" s="578">
        <v>707184</v>
      </c>
      <c r="B6" s="574" t="s">
        <v>55</v>
      </c>
      <c r="C6" s="563" t="s">
        <v>1325</v>
      </c>
      <c r="D6" s="563" t="s">
        <v>1326</v>
      </c>
      <c r="E6" s="563">
        <v>250</v>
      </c>
      <c r="F6" s="563">
        <v>1978</v>
      </c>
      <c r="G6" s="575">
        <v>537</v>
      </c>
      <c r="H6" s="576" t="s">
        <v>1360</v>
      </c>
    </row>
    <row r="7" spans="1:8" s="112" customFormat="1" ht="15" customHeight="1" x14ac:dyDescent="0.2">
      <c r="A7" s="566">
        <v>1110</v>
      </c>
      <c r="B7" s="567"/>
      <c r="C7" s="569" t="s">
        <v>1327</v>
      </c>
      <c r="D7" s="569" t="s">
        <v>1326</v>
      </c>
      <c r="E7" s="569">
        <v>250</v>
      </c>
      <c r="F7" s="569">
        <v>1979</v>
      </c>
      <c r="G7" s="571">
        <v>538</v>
      </c>
      <c r="H7" s="577" t="s">
        <v>1360</v>
      </c>
    </row>
    <row r="8" spans="1:8" s="112" customFormat="1" ht="15" customHeight="1" x14ac:dyDescent="0.2">
      <c r="A8" s="573">
        <v>8069</v>
      </c>
      <c r="B8" s="574" t="s">
        <v>56</v>
      </c>
      <c r="C8" s="563" t="s">
        <v>1325</v>
      </c>
      <c r="D8" s="563" t="s">
        <v>1326</v>
      </c>
      <c r="E8" s="563">
        <v>250</v>
      </c>
      <c r="F8" s="563">
        <v>1990</v>
      </c>
      <c r="G8" s="575">
        <v>1042</v>
      </c>
      <c r="H8" s="576" t="s">
        <v>1360</v>
      </c>
    </row>
    <row r="9" spans="1:8" s="112" customFormat="1" ht="15" customHeight="1" x14ac:dyDescent="0.2">
      <c r="A9" s="566">
        <v>9038</v>
      </c>
      <c r="B9" s="567"/>
      <c r="C9" s="569" t="s">
        <v>1327</v>
      </c>
      <c r="D9" s="569" t="s">
        <v>1324</v>
      </c>
      <c r="E9" s="569">
        <v>400</v>
      </c>
      <c r="F9" s="569">
        <v>1986</v>
      </c>
      <c r="G9" s="571">
        <v>853</v>
      </c>
      <c r="H9" s="577" t="s">
        <v>1355</v>
      </c>
    </row>
    <row r="10" spans="1:8" s="112" customFormat="1" ht="15" customHeight="1" x14ac:dyDescent="0.2">
      <c r="A10" s="573">
        <v>8058</v>
      </c>
      <c r="B10" s="574" t="s">
        <v>57</v>
      </c>
      <c r="C10" s="563" t="s">
        <v>1325</v>
      </c>
      <c r="D10" s="563" t="s">
        <v>1326</v>
      </c>
      <c r="E10" s="563">
        <v>250</v>
      </c>
      <c r="F10" s="563"/>
      <c r="G10" s="575">
        <v>856</v>
      </c>
      <c r="H10" s="576" t="s">
        <v>1363</v>
      </c>
    </row>
    <row r="11" spans="1:8" s="112" customFormat="1" ht="15" customHeight="1" x14ac:dyDescent="0.2">
      <c r="A11" s="566">
        <v>23157</v>
      </c>
      <c r="B11" s="567"/>
      <c r="C11" s="569" t="s">
        <v>1327</v>
      </c>
      <c r="D11" s="569" t="s">
        <v>1324</v>
      </c>
      <c r="E11" s="569">
        <v>400</v>
      </c>
      <c r="F11" s="569">
        <v>1978</v>
      </c>
      <c r="G11" s="571">
        <v>536</v>
      </c>
      <c r="H11" s="577" t="s">
        <v>1359</v>
      </c>
    </row>
    <row r="12" spans="1:8" s="112" customFormat="1" ht="15" customHeight="1" x14ac:dyDescent="0.2">
      <c r="A12" s="573">
        <v>4225</v>
      </c>
      <c r="B12" s="574" t="s">
        <v>58</v>
      </c>
      <c r="C12" s="563" t="s">
        <v>1325</v>
      </c>
      <c r="D12" s="563" t="s">
        <v>1324</v>
      </c>
      <c r="E12" s="563">
        <v>400</v>
      </c>
      <c r="F12" s="563">
        <v>1984</v>
      </c>
      <c r="G12" s="575">
        <v>540</v>
      </c>
      <c r="H12" s="576" t="s">
        <v>1359</v>
      </c>
    </row>
    <row r="13" spans="1:8" s="112" customFormat="1" ht="15" customHeight="1" x14ac:dyDescent="0.2">
      <c r="A13" s="566">
        <v>760169</v>
      </c>
      <c r="B13" s="567"/>
      <c r="C13" s="569" t="s">
        <v>1327</v>
      </c>
      <c r="D13" s="569" t="s">
        <v>1326</v>
      </c>
      <c r="E13" s="569">
        <v>250</v>
      </c>
      <c r="F13" s="569">
        <v>1979</v>
      </c>
      <c r="G13" s="571">
        <v>905</v>
      </c>
      <c r="H13" s="577" t="s">
        <v>1360</v>
      </c>
    </row>
    <row r="14" spans="1:8" s="112" customFormat="1" ht="15" customHeight="1" x14ac:dyDescent="0.2">
      <c r="A14" s="573">
        <v>1203</v>
      </c>
      <c r="B14" s="574" t="s">
        <v>60</v>
      </c>
      <c r="C14" s="563" t="s">
        <v>1325</v>
      </c>
      <c r="D14" s="563" t="s">
        <v>1328</v>
      </c>
      <c r="E14" s="563">
        <v>630</v>
      </c>
      <c r="F14" s="563">
        <v>1979</v>
      </c>
      <c r="G14" s="575">
        <v>510</v>
      </c>
      <c r="H14" s="576" t="s">
        <v>1357</v>
      </c>
    </row>
    <row r="15" spans="1:8" s="112" customFormat="1" ht="15" customHeight="1" x14ac:dyDescent="0.2">
      <c r="A15" s="566">
        <v>7980</v>
      </c>
      <c r="B15" s="567"/>
      <c r="C15" s="569" t="s">
        <v>1327</v>
      </c>
      <c r="D15" s="569" t="s">
        <v>1324</v>
      </c>
      <c r="E15" s="569">
        <v>400</v>
      </c>
      <c r="F15" s="569">
        <v>1979</v>
      </c>
      <c r="G15" s="571">
        <v>513</v>
      </c>
      <c r="H15" s="577" t="s">
        <v>1355</v>
      </c>
    </row>
    <row r="16" spans="1:8" s="112" customFormat="1" ht="15" customHeight="1" x14ac:dyDescent="0.2">
      <c r="A16" s="573">
        <v>774798</v>
      </c>
      <c r="B16" s="574" t="s">
        <v>61</v>
      </c>
      <c r="C16" s="563" t="s">
        <v>1325</v>
      </c>
      <c r="D16" s="563" t="s">
        <v>1326</v>
      </c>
      <c r="E16" s="563">
        <v>250</v>
      </c>
      <c r="F16" s="563">
        <v>1980</v>
      </c>
      <c r="G16" s="575">
        <v>539</v>
      </c>
      <c r="H16" s="576" t="s">
        <v>1360</v>
      </c>
    </row>
    <row r="17" spans="1:8" s="112" customFormat="1" ht="15" customHeight="1" x14ac:dyDescent="0.2">
      <c r="A17" s="566">
        <v>1109</v>
      </c>
      <c r="B17" s="567"/>
      <c r="C17" s="569" t="s">
        <v>1327</v>
      </c>
      <c r="D17" s="569" t="s">
        <v>1326</v>
      </c>
      <c r="E17" s="569">
        <v>250</v>
      </c>
      <c r="F17" s="569">
        <v>1979</v>
      </c>
      <c r="G17" s="571">
        <v>549</v>
      </c>
      <c r="H17" s="577" t="s">
        <v>1360</v>
      </c>
    </row>
    <row r="18" spans="1:8" s="112" customFormat="1" ht="15" customHeight="1" x14ac:dyDescent="0.2">
      <c r="A18" s="573">
        <v>13362</v>
      </c>
      <c r="B18" s="574" t="s">
        <v>62</v>
      </c>
      <c r="C18" s="563" t="s">
        <v>1325</v>
      </c>
      <c r="D18" s="563" t="s">
        <v>1326</v>
      </c>
      <c r="E18" s="563">
        <v>250</v>
      </c>
      <c r="F18" s="563">
        <v>1978</v>
      </c>
      <c r="G18" s="575">
        <v>550</v>
      </c>
      <c r="H18" s="576" t="s">
        <v>1360</v>
      </c>
    </row>
    <row r="19" spans="1:8" s="112" customFormat="1" ht="15" customHeight="1" x14ac:dyDescent="0.2">
      <c r="A19" s="566">
        <v>1075</v>
      </c>
      <c r="B19" s="567"/>
      <c r="C19" s="569" t="s">
        <v>1327</v>
      </c>
      <c r="D19" s="569" t="s">
        <v>1326</v>
      </c>
      <c r="E19" s="569">
        <v>250</v>
      </c>
      <c r="F19" s="569">
        <v>1979</v>
      </c>
      <c r="G19" s="571">
        <v>901</v>
      </c>
      <c r="H19" s="577" t="s">
        <v>1360</v>
      </c>
    </row>
    <row r="20" spans="1:8" s="112" customFormat="1" ht="15" customHeight="1" x14ac:dyDescent="0.2">
      <c r="A20" s="573">
        <v>18448</v>
      </c>
      <c r="B20" s="574" t="s">
        <v>63</v>
      </c>
      <c r="C20" s="563" t="s">
        <v>1325</v>
      </c>
      <c r="D20" s="563" t="s">
        <v>1324</v>
      </c>
      <c r="E20" s="563">
        <v>400</v>
      </c>
      <c r="F20" s="563">
        <v>1984</v>
      </c>
      <c r="G20" s="575">
        <v>557</v>
      </c>
      <c r="H20" s="576" t="s">
        <v>1359</v>
      </c>
    </row>
    <row r="21" spans="1:8" s="112" customFormat="1" ht="15" customHeight="1" x14ac:dyDescent="0.2">
      <c r="A21" s="566">
        <v>59652</v>
      </c>
      <c r="B21" s="567"/>
      <c r="C21" s="569" t="s">
        <v>1327</v>
      </c>
      <c r="D21" s="569" t="s">
        <v>1324</v>
      </c>
      <c r="E21" s="569">
        <v>400</v>
      </c>
      <c r="F21" s="569">
        <v>1994</v>
      </c>
      <c r="G21" s="571">
        <v>556</v>
      </c>
      <c r="H21" s="577" t="s">
        <v>1359</v>
      </c>
    </row>
    <row r="22" spans="1:8" s="112" customFormat="1" ht="15" customHeight="1" x14ac:dyDescent="0.2">
      <c r="A22" s="573">
        <v>40714</v>
      </c>
      <c r="B22" s="574" t="s">
        <v>120</v>
      </c>
      <c r="C22" s="563" t="s">
        <v>1325</v>
      </c>
      <c r="D22" s="563" t="s">
        <v>1324</v>
      </c>
      <c r="E22" s="563">
        <v>400</v>
      </c>
      <c r="F22" s="563">
        <v>1989</v>
      </c>
      <c r="G22" s="575">
        <v>547</v>
      </c>
      <c r="H22" s="576" t="s">
        <v>1359</v>
      </c>
    </row>
    <row r="23" spans="1:8" s="112" customFormat="1" ht="15" customHeight="1" x14ac:dyDescent="0.2">
      <c r="A23" s="566" t="s">
        <v>1348</v>
      </c>
      <c r="B23" s="567"/>
      <c r="C23" s="569" t="s">
        <v>1327</v>
      </c>
      <c r="D23" s="569" t="s">
        <v>1326</v>
      </c>
      <c r="E23" s="569">
        <v>250</v>
      </c>
      <c r="F23" s="569" t="s">
        <v>1330</v>
      </c>
      <c r="G23" s="571">
        <v>902</v>
      </c>
      <c r="H23" s="577" t="s">
        <v>1360</v>
      </c>
    </row>
    <row r="24" spans="1:8" s="112" customFormat="1" ht="15" customHeight="1" x14ac:dyDescent="0.2">
      <c r="A24" s="573">
        <v>12011</v>
      </c>
      <c r="B24" s="574" t="s">
        <v>121</v>
      </c>
      <c r="C24" s="563" t="s">
        <v>1325</v>
      </c>
      <c r="D24" s="563" t="s">
        <v>1324</v>
      </c>
      <c r="E24" s="563">
        <v>400</v>
      </c>
      <c r="F24" s="563">
        <v>1981</v>
      </c>
      <c r="G24" s="575">
        <v>2146</v>
      </c>
      <c r="H24" s="576" t="s">
        <v>1364</v>
      </c>
    </row>
    <row r="25" spans="1:8" s="112" customFormat="1" ht="15" customHeight="1" x14ac:dyDescent="0.2">
      <c r="A25" s="566">
        <v>58350</v>
      </c>
      <c r="B25" s="567"/>
      <c r="C25" s="569" t="s">
        <v>1327</v>
      </c>
      <c r="D25" s="569" t="s">
        <v>1328</v>
      </c>
      <c r="E25" s="569">
        <v>630</v>
      </c>
      <c r="F25" s="569">
        <v>1990</v>
      </c>
      <c r="G25" s="571">
        <v>545</v>
      </c>
      <c r="H25" s="577" t="s">
        <v>1357</v>
      </c>
    </row>
    <row r="26" spans="1:8" s="112" customFormat="1" ht="15" customHeight="1" x14ac:dyDescent="0.2">
      <c r="A26" s="573">
        <v>36672</v>
      </c>
      <c r="B26" s="574" t="s">
        <v>122</v>
      </c>
      <c r="C26" s="563" t="s">
        <v>1325</v>
      </c>
      <c r="D26" s="563" t="s">
        <v>1328</v>
      </c>
      <c r="E26" s="563">
        <v>630</v>
      </c>
      <c r="F26" s="563">
        <v>1985</v>
      </c>
      <c r="G26" s="575">
        <v>583</v>
      </c>
      <c r="H26" s="576" t="s">
        <v>1357</v>
      </c>
    </row>
    <row r="27" spans="1:8" s="112" customFormat="1" ht="15" customHeight="1" x14ac:dyDescent="0.2">
      <c r="A27" s="566">
        <v>24216</v>
      </c>
      <c r="B27" s="567"/>
      <c r="C27" s="569" t="s">
        <v>1327</v>
      </c>
      <c r="D27" s="569" t="s">
        <v>1328</v>
      </c>
      <c r="E27" s="569">
        <v>630</v>
      </c>
      <c r="F27" s="569">
        <v>1982</v>
      </c>
      <c r="G27" s="571">
        <v>690</v>
      </c>
      <c r="H27" s="577" t="s">
        <v>1357</v>
      </c>
    </row>
    <row r="28" spans="1:8" s="112" customFormat="1" ht="15" customHeight="1" x14ac:dyDescent="0.2">
      <c r="A28" s="573">
        <v>774569</v>
      </c>
      <c r="B28" s="574" t="s">
        <v>123</v>
      </c>
      <c r="C28" s="563" t="s">
        <v>1325</v>
      </c>
      <c r="D28" s="563" t="s">
        <v>1326</v>
      </c>
      <c r="E28" s="563">
        <v>250</v>
      </c>
      <c r="F28" s="563">
        <v>1979</v>
      </c>
      <c r="G28" s="575">
        <v>571</v>
      </c>
      <c r="H28" s="576" t="s">
        <v>1360</v>
      </c>
    </row>
    <row r="29" spans="1:8" s="112" customFormat="1" ht="15" customHeight="1" x14ac:dyDescent="0.2">
      <c r="A29" s="566">
        <v>64467</v>
      </c>
      <c r="B29" s="567"/>
      <c r="C29" s="569" t="s">
        <v>1327</v>
      </c>
      <c r="D29" s="569" t="s">
        <v>1324</v>
      </c>
      <c r="E29" s="569">
        <v>400</v>
      </c>
      <c r="F29" s="569">
        <v>1979</v>
      </c>
      <c r="G29" s="571">
        <v>1169</v>
      </c>
      <c r="H29" s="577" t="s">
        <v>1355</v>
      </c>
    </row>
    <row r="30" spans="1:8" s="112" customFormat="1" ht="15" customHeight="1" x14ac:dyDescent="0.2">
      <c r="A30" s="573">
        <v>13438</v>
      </c>
      <c r="B30" s="574" t="s">
        <v>125</v>
      </c>
      <c r="C30" s="563" t="s">
        <v>1325</v>
      </c>
      <c r="D30" s="563" t="s">
        <v>1326</v>
      </c>
      <c r="E30" s="563">
        <v>250</v>
      </c>
      <c r="F30" s="563">
        <v>1978</v>
      </c>
      <c r="G30" s="575">
        <v>661</v>
      </c>
      <c r="H30" s="576" t="s">
        <v>1360</v>
      </c>
    </row>
    <row r="31" spans="1:8" s="112" customFormat="1" ht="15" customHeight="1" x14ac:dyDescent="0.2">
      <c r="A31" s="566">
        <v>10322</v>
      </c>
      <c r="B31" s="567"/>
      <c r="C31" s="569" t="s">
        <v>1327</v>
      </c>
      <c r="D31" s="569" t="s">
        <v>1326</v>
      </c>
      <c r="E31" s="569">
        <v>250</v>
      </c>
      <c r="F31" s="569">
        <v>1993</v>
      </c>
      <c r="G31" s="571">
        <v>662</v>
      </c>
      <c r="H31" s="577" t="s">
        <v>1360</v>
      </c>
    </row>
    <row r="32" spans="1:8" s="112" customFormat="1" ht="15" customHeight="1" x14ac:dyDescent="0.2">
      <c r="A32" s="573">
        <v>18792</v>
      </c>
      <c r="B32" s="574" t="s">
        <v>124</v>
      </c>
      <c r="C32" s="563" t="s">
        <v>1325</v>
      </c>
      <c r="D32" s="563" t="s">
        <v>1328</v>
      </c>
      <c r="E32" s="563">
        <v>630</v>
      </c>
      <c r="F32" s="563">
        <v>1981</v>
      </c>
      <c r="G32" s="575">
        <v>582</v>
      </c>
      <c r="H32" s="576" t="s">
        <v>1357</v>
      </c>
    </row>
    <row r="33" spans="1:8" s="112" customFormat="1" ht="15" customHeight="1" x14ac:dyDescent="0.2">
      <c r="A33" s="566">
        <v>65873</v>
      </c>
      <c r="B33" s="567"/>
      <c r="C33" s="569" t="s">
        <v>1327</v>
      </c>
      <c r="D33" s="569" t="s">
        <v>1328</v>
      </c>
      <c r="E33" s="569">
        <v>630</v>
      </c>
      <c r="F33" s="569">
        <v>1992</v>
      </c>
      <c r="G33" s="571">
        <v>1194</v>
      </c>
      <c r="H33" s="577" t="s">
        <v>1357</v>
      </c>
    </row>
    <row r="34" spans="1:8" s="112" customFormat="1" ht="15" customHeight="1" x14ac:dyDescent="0.2">
      <c r="A34" s="573">
        <v>75260</v>
      </c>
      <c r="B34" s="574" t="s">
        <v>126</v>
      </c>
      <c r="C34" s="563" t="s">
        <v>1325</v>
      </c>
      <c r="D34" s="563" t="s">
        <v>1324</v>
      </c>
      <c r="E34" s="563">
        <v>400</v>
      </c>
      <c r="F34" s="563">
        <v>1981</v>
      </c>
      <c r="G34" s="575">
        <v>1155</v>
      </c>
      <c r="H34" s="576" t="s">
        <v>1355</v>
      </c>
    </row>
    <row r="35" spans="1:8" s="112" customFormat="1" ht="15" customHeight="1" x14ac:dyDescent="0.2">
      <c r="A35" s="566">
        <v>28272</v>
      </c>
      <c r="B35" s="567"/>
      <c r="C35" s="569" t="s">
        <v>1327</v>
      </c>
      <c r="D35" s="569" t="s">
        <v>1328</v>
      </c>
      <c r="E35" s="569">
        <v>630</v>
      </c>
      <c r="F35" s="569">
        <v>1984</v>
      </c>
      <c r="G35" s="571">
        <v>1208</v>
      </c>
      <c r="H35" s="577" t="s">
        <v>1357</v>
      </c>
    </row>
    <row r="36" spans="1:8" s="112" customFormat="1" ht="15" customHeight="1" x14ac:dyDescent="0.2">
      <c r="A36" s="573">
        <v>64400</v>
      </c>
      <c r="B36" s="574" t="s">
        <v>127</v>
      </c>
      <c r="C36" s="563" t="s">
        <v>1325</v>
      </c>
      <c r="D36" s="563" t="s">
        <v>1328</v>
      </c>
      <c r="E36" s="563">
        <v>630</v>
      </c>
      <c r="F36" s="563">
        <v>1992</v>
      </c>
      <c r="G36" s="575">
        <v>893</v>
      </c>
      <c r="H36" s="576" t="s">
        <v>1357</v>
      </c>
    </row>
    <row r="37" spans="1:8" s="112" customFormat="1" ht="15" customHeight="1" x14ac:dyDescent="0.2">
      <c r="A37" s="566">
        <v>19812</v>
      </c>
      <c r="B37" s="567"/>
      <c r="C37" s="569" t="s">
        <v>1327</v>
      </c>
      <c r="D37" s="569" t="s">
        <v>1328</v>
      </c>
      <c r="E37" s="569">
        <v>630</v>
      </c>
      <c r="F37" s="569">
        <v>1981</v>
      </c>
      <c r="G37" s="571">
        <v>1845</v>
      </c>
      <c r="H37" s="577" t="s">
        <v>1357</v>
      </c>
    </row>
    <row r="38" spans="1:8" ht="15" customHeight="1" x14ac:dyDescent="0.2">
      <c r="A38" s="573">
        <v>979264</v>
      </c>
      <c r="B38" s="574" t="s">
        <v>209</v>
      </c>
      <c r="C38" s="563" t="s">
        <v>1325</v>
      </c>
      <c r="D38" s="563" t="s">
        <v>1326</v>
      </c>
      <c r="E38" s="563">
        <v>250</v>
      </c>
      <c r="F38" s="563">
        <v>1984</v>
      </c>
      <c r="G38" s="575">
        <v>624</v>
      </c>
      <c r="H38" s="576" t="s">
        <v>1360</v>
      </c>
    </row>
    <row r="39" spans="1:8" ht="15" customHeight="1" x14ac:dyDescent="0.2">
      <c r="A39" s="566">
        <v>11103</v>
      </c>
      <c r="B39" s="567"/>
      <c r="C39" s="569" t="s">
        <v>1327</v>
      </c>
      <c r="D39" s="569" t="s">
        <v>1326</v>
      </c>
      <c r="E39" s="569">
        <v>250</v>
      </c>
      <c r="F39" s="569">
        <v>1977</v>
      </c>
      <c r="G39" s="571">
        <v>728</v>
      </c>
      <c r="H39" s="577" t="s">
        <v>1360</v>
      </c>
    </row>
    <row r="40" spans="1:8" ht="15" customHeight="1" x14ac:dyDescent="0.2">
      <c r="A40" s="573">
        <v>181834</v>
      </c>
      <c r="B40" s="574" t="s">
        <v>210</v>
      </c>
      <c r="C40" s="563" t="s">
        <v>1325</v>
      </c>
      <c r="D40" s="563" t="s">
        <v>1326</v>
      </c>
      <c r="E40" s="563">
        <v>250</v>
      </c>
      <c r="F40" s="563">
        <v>1980</v>
      </c>
      <c r="G40" s="575">
        <v>828</v>
      </c>
      <c r="H40" s="576" t="s">
        <v>1360</v>
      </c>
    </row>
    <row r="41" spans="1:8" ht="15" customHeight="1" x14ac:dyDescent="0.2">
      <c r="A41" s="566">
        <v>1778</v>
      </c>
      <c r="B41" s="567"/>
      <c r="C41" s="569" t="s">
        <v>1327</v>
      </c>
      <c r="D41" s="569" t="s">
        <v>1326</v>
      </c>
      <c r="E41" s="569">
        <v>250</v>
      </c>
      <c r="F41" s="569">
        <v>1981</v>
      </c>
      <c r="G41" s="571">
        <v>829</v>
      </c>
      <c r="H41" s="577" t="s">
        <v>1360</v>
      </c>
    </row>
    <row r="42" spans="1:8" ht="15" customHeight="1" x14ac:dyDescent="0.2">
      <c r="A42" s="573">
        <v>65766</v>
      </c>
      <c r="B42" s="574" t="s">
        <v>211</v>
      </c>
      <c r="C42" s="563" t="s">
        <v>1325</v>
      </c>
      <c r="D42" s="563" t="s">
        <v>1328</v>
      </c>
      <c r="E42" s="563">
        <v>630</v>
      </c>
      <c r="F42" s="563">
        <v>1992</v>
      </c>
      <c r="G42" s="575">
        <v>543</v>
      </c>
      <c r="H42" s="576" t="s">
        <v>1357</v>
      </c>
    </row>
    <row r="43" spans="1:8" ht="15" customHeight="1" x14ac:dyDescent="0.2">
      <c r="A43" s="566">
        <v>63618</v>
      </c>
      <c r="B43" s="567"/>
      <c r="C43" s="569" t="s">
        <v>1327</v>
      </c>
      <c r="D43" s="569" t="s">
        <v>1328</v>
      </c>
      <c r="E43" s="569">
        <v>630</v>
      </c>
      <c r="F43" s="569">
        <v>1991</v>
      </c>
      <c r="G43" s="571">
        <v>1090</v>
      </c>
      <c r="H43" s="577" t="s">
        <v>1357</v>
      </c>
    </row>
    <row r="44" spans="1:8" ht="15" customHeight="1" x14ac:dyDescent="0.2">
      <c r="A44" s="573">
        <v>52818</v>
      </c>
      <c r="B44" s="574" t="s">
        <v>212</v>
      </c>
      <c r="C44" s="563" t="s">
        <v>1325</v>
      </c>
      <c r="D44" s="563" t="s">
        <v>1324</v>
      </c>
      <c r="E44" s="563">
        <v>400</v>
      </c>
      <c r="F44" s="563">
        <v>1992</v>
      </c>
      <c r="G44" s="575">
        <v>551</v>
      </c>
      <c r="H44" s="576" t="s">
        <v>1359</v>
      </c>
    </row>
    <row r="45" spans="1:8" ht="15" customHeight="1" x14ac:dyDescent="0.2">
      <c r="A45" s="566">
        <v>52859</v>
      </c>
      <c r="B45" s="567"/>
      <c r="C45" s="569" t="s">
        <v>1327</v>
      </c>
      <c r="D45" s="569" t="s">
        <v>1324</v>
      </c>
      <c r="E45" s="569">
        <v>400</v>
      </c>
      <c r="F45" s="569">
        <v>1992</v>
      </c>
      <c r="G45" s="571">
        <v>810</v>
      </c>
      <c r="H45" s="577" t="s">
        <v>1355</v>
      </c>
    </row>
    <row r="46" spans="1:8" ht="15" customHeight="1" x14ac:dyDescent="0.2">
      <c r="A46" s="573">
        <v>11985</v>
      </c>
      <c r="B46" s="574" t="s">
        <v>213</v>
      </c>
      <c r="C46" s="563" t="s">
        <v>1325</v>
      </c>
      <c r="D46" s="563" t="s">
        <v>1324</v>
      </c>
      <c r="E46" s="563">
        <v>400</v>
      </c>
      <c r="F46" s="563">
        <v>1981</v>
      </c>
      <c r="G46" s="575">
        <v>912</v>
      </c>
      <c r="H46" s="576" t="s">
        <v>1355</v>
      </c>
    </row>
    <row r="47" spans="1:8" ht="15" customHeight="1" x14ac:dyDescent="0.2">
      <c r="A47" s="566">
        <v>23313</v>
      </c>
      <c r="B47" s="567"/>
      <c r="C47" s="568" t="s">
        <v>1327</v>
      </c>
      <c r="D47" s="568" t="s">
        <v>1331</v>
      </c>
      <c r="E47" s="568">
        <v>400</v>
      </c>
      <c r="F47" s="568">
        <v>2010</v>
      </c>
      <c r="G47" s="579">
        <v>2312</v>
      </c>
      <c r="H47" s="577" t="s">
        <v>1366</v>
      </c>
    </row>
    <row r="48" spans="1:8" ht="15" customHeight="1" x14ac:dyDescent="0.2">
      <c r="A48" s="578">
        <v>8664</v>
      </c>
      <c r="B48" s="574" t="s">
        <v>214</v>
      </c>
      <c r="C48" s="563" t="s">
        <v>1325</v>
      </c>
      <c r="D48" s="563" t="s">
        <v>1324</v>
      </c>
      <c r="E48" s="563">
        <v>400</v>
      </c>
      <c r="F48" s="563">
        <v>1984</v>
      </c>
      <c r="G48" s="575">
        <v>868</v>
      </c>
      <c r="H48" s="576" t="s">
        <v>1355</v>
      </c>
    </row>
    <row r="49" spans="1:8" ht="15" customHeight="1" x14ac:dyDescent="0.2">
      <c r="A49" s="566">
        <v>78670</v>
      </c>
      <c r="B49" s="567"/>
      <c r="C49" s="569" t="s">
        <v>1327</v>
      </c>
      <c r="D49" s="569" t="s">
        <v>1324</v>
      </c>
      <c r="E49" s="569">
        <v>400</v>
      </c>
      <c r="F49" s="569">
        <v>1984</v>
      </c>
      <c r="G49" s="571">
        <v>869</v>
      </c>
      <c r="H49" s="577" t="s">
        <v>1355</v>
      </c>
    </row>
    <row r="50" spans="1:8" ht="15" customHeight="1" x14ac:dyDescent="0.2">
      <c r="A50" s="573">
        <v>18449</v>
      </c>
      <c r="B50" s="574" t="s">
        <v>418</v>
      </c>
      <c r="C50" s="563" t="s">
        <v>1325</v>
      </c>
      <c r="D50" s="563" t="s">
        <v>1324</v>
      </c>
      <c r="E50" s="563">
        <v>400</v>
      </c>
      <c r="F50" s="563">
        <v>1984</v>
      </c>
      <c r="G50" s="575">
        <v>679</v>
      </c>
      <c r="H50" s="576" t="s">
        <v>1359</v>
      </c>
    </row>
    <row r="51" spans="1:8" ht="15" customHeight="1" x14ac:dyDescent="0.2">
      <c r="A51" s="566">
        <v>7452</v>
      </c>
      <c r="B51" s="567"/>
      <c r="C51" s="569" t="s">
        <v>1327</v>
      </c>
      <c r="D51" s="569" t="s">
        <v>1324</v>
      </c>
      <c r="E51" s="569">
        <v>400</v>
      </c>
      <c r="F51" s="569">
        <v>1989</v>
      </c>
      <c r="G51" s="571">
        <v>680</v>
      </c>
      <c r="H51" s="577" t="s">
        <v>1359</v>
      </c>
    </row>
    <row r="52" spans="1:8" ht="15" customHeight="1" x14ac:dyDescent="0.2">
      <c r="A52" s="573">
        <v>56617</v>
      </c>
      <c r="B52" s="574" t="s">
        <v>419</v>
      </c>
      <c r="C52" s="563" t="s">
        <v>1325</v>
      </c>
      <c r="D52" s="563" t="s">
        <v>1324</v>
      </c>
      <c r="E52" s="563">
        <v>400</v>
      </c>
      <c r="F52" s="563">
        <v>1981</v>
      </c>
      <c r="G52" s="575">
        <v>688</v>
      </c>
      <c r="H52" s="576" t="s">
        <v>1355</v>
      </c>
    </row>
    <row r="53" spans="1:8" ht="15" customHeight="1" x14ac:dyDescent="0.2">
      <c r="A53" s="566">
        <v>24509</v>
      </c>
      <c r="B53" s="567"/>
      <c r="C53" s="569" t="s">
        <v>1327</v>
      </c>
      <c r="D53" s="569" t="s">
        <v>1324</v>
      </c>
      <c r="E53" s="569">
        <v>400</v>
      </c>
      <c r="F53" s="569">
        <v>1986</v>
      </c>
      <c r="G53" s="571">
        <v>689</v>
      </c>
      <c r="H53" s="577" t="s">
        <v>1355</v>
      </c>
    </row>
    <row r="54" spans="1:8" ht="15" customHeight="1" x14ac:dyDescent="0.2">
      <c r="A54" s="573">
        <v>65906</v>
      </c>
      <c r="B54" s="574" t="s">
        <v>420</v>
      </c>
      <c r="C54" s="563" t="s">
        <v>1325</v>
      </c>
      <c r="D54" s="563" t="s">
        <v>1328</v>
      </c>
      <c r="E54" s="563">
        <v>630</v>
      </c>
      <c r="F54" s="563">
        <v>1992</v>
      </c>
      <c r="G54" s="575">
        <v>752</v>
      </c>
      <c r="H54" s="576" t="s">
        <v>1357</v>
      </c>
    </row>
    <row r="55" spans="1:8" ht="15" customHeight="1" x14ac:dyDescent="0.2">
      <c r="A55" s="566">
        <v>51515</v>
      </c>
      <c r="B55" s="567"/>
      <c r="C55" s="569" t="s">
        <v>1327</v>
      </c>
      <c r="D55" s="569" t="s">
        <v>1328</v>
      </c>
      <c r="E55" s="569">
        <v>630</v>
      </c>
      <c r="F55" s="569">
        <v>1981</v>
      </c>
      <c r="G55" s="571">
        <v>1701</v>
      </c>
      <c r="H55" s="577" t="s">
        <v>1353</v>
      </c>
    </row>
    <row r="56" spans="1:8" ht="15" customHeight="1" x14ac:dyDescent="0.2">
      <c r="A56" s="573">
        <v>1271771</v>
      </c>
      <c r="B56" s="580" t="s">
        <v>1333</v>
      </c>
      <c r="C56" s="563" t="s">
        <v>1325</v>
      </c>
      <c r="D56" s="563" t="s">
        <v>1334</v>
      </c>
      <c r="E56" s="563">
        <v>160</v>
      </c>
      <c r="F56" s="563">
        <v>1990</v>
      </c>
      <c r="G56" s="575">
        <v>729</v>
      </c>
      <c r="H56" s="576" t="s">
        <v>1365</v>
      </c>
    </row>
    <row r="57" spans="1:8" ht="15" customHeight="1" x14ac:dyDescent="0.2">
      <c r="A57" s="566">
        <v>26518</v>
      </c>
      <c r="B57" s="581" t="s">
        <v>1335</v>
      </c>
      <c r="C57" s="569" t="s">
        <v>1325</v>
      </c>
      <c r="D57" s="569" t="s">
        <v>1324</v>
      </c>
      <c r="E57" s="569">
        <v>400</v>
      </c>
      <c r="F57" s="569">
        <v>1986</v>
      </c>
      <c r="G57" s="571">
        <v>768</v>
      </c>
      <c r="H57" s="577" t="s">
        <v>1359</v>
      </c>
    </row>
    <row r="58" spans="1:8" ht="15" customHeight="1" x14ac:dyDescent="0.2">
      <c r="A58" s="573" t="s">
        <v>1350</v>
      </c>
      <c r="B58" s="582"/>
      <c r="C58" s="563" t="s">
        <v>1327</v>
      </c>
      <c r="D58" s="563" t="s">
        <v>1324</v>
      </c>
      <c r="E58" s="563">
        <v>400</v>
      </c>
      <c r="F58" s="563" t="s">
        <v>1330</v>
      </c>
      <c r="G58" s="575">
        <v>769</v>
      </c>
      <c r="H58" s="576" t="s">
        <v>1359</v>
      </c>
    </row>
    <row r="59" spans="1:8" ht="15" customHeight="1" x14ac:dyDescent="0.2">
      <c r="A59" s="566">
        <v>760216</v>
      </c>
      <c r="B59" s="581" t="s">
        <v>421</v>
      </c>
      <c r="C59" s="569" t="s">
        <v>1325</v>
      </c>
      <c r="D59" s="569" t="s">
        <v>1326</v>
      </c>
      <c r="E59" s="569">
        <v>250</v>
      </c>
      <c r="F59" s="569">
        <v>1979</v>
      </c>
      <c r="G59" s="571">
        <v>553</v>
      </c>
      <c r="H59" s="577" t="s">
        <v>1360</v>
      </c>
    </row>
    <row r="60" spans="1:8" ht="15" customHeight="1" x14ac:dyDescent="0.2">
      <c r="A60" s="573">
        <v>666782</v>
      </c>
      <c r="B60" s="582"/>
      <c r="C60" s="563" t="s">
        <v>1327</v>
      </c>
      <c r="D60" s="563" t="s">
        <v>1326</v>
      </c>
      <c r="E60" s="563">
        <v>250</v>
      </c>
      <c r="F60" s="563">
        <v>1977</v>
      </c>
      <c r="G60" s="575">
        <v>554</v>
      </c>
      <c r="H60" s="576" t="s">
        <v>1360</v>
      </c>
    </row>
    <row r="61" spans="1:8" ht="15" customHeight="1" x14ac:dyDescent="0.2">
      <c r="A61" s="566">
        <v>24647</v>
      </c>
      <c r="B61" s="581" t="s">
        <v>429</v>
      </c>
      <c r="C61" s="569" t="s">
        <v>1325</v>
      </c>
      <c r="D61" s="569" t="s">
        <v>1328</v>
      </c>
      <c r="E61" s="569">
        <v>630</v>
      </c>
      <c r="F61" s="569">
        <v>1983</v>
      </c>
      <c r="G61" s="571">
        <v>915</v>
      </c>
      <c r="H61" s="577" t="s">
        <v>1357</v>
      </c>
    </row>
    <row r="62" spans="1:8" ht="15" customHeight="1" x14ac:dyDescent="0.2">
      <c r="A62" s="573">
        <v>24606</v>
      </c>
      <c r="B62" s="582"/>
      <c r="C62" s="563" t="s">
        <v>1327</v>
      </c>
      <c r="D62" s="563" t="s">
        <v>1328</v>
      </c>
      <c r="E62" s="563">
        <v>630</v>
      </c>
      <c r="F62" s="563">
        <v>1983</v>
      </c>
      <c r="G62" s="575">
        <v>544</v>
      </c>
      <c r="H62" s="576" t="s">
        <v>1357</v>
      </c>
    </row>
    <row r="63" spans="1:8" ht="15" customHeight="1" x14ac:dyDescent="0.2">
      <c r="A63" s="566">
        <v>1744</v>
      </c>
      <c r="B63" s="583" t="s">
        <v>430</v>
      </c>
      <c r="C63" s="569" t="s">
        <v>1325</v>
      </c>
      <c r="D63" s="569" t="s">
        <v>1326</v>
      </c>
      <c r="E63" s="569">
        <v>250</v>
      </c>
      <c r="F63" s="569">
        <v>1981</v>
      </c>
      <c r="G63" s="571">
        <v>945</v>
      </c>
      <c r="H63" s="577" t="s">
        <v>1363</v>
      </c>
    </row>
    <row r="64" spans="1:8" ht="15" customHeight="1" x14ac:dyDescent="0.2">
      <c r="A64" s="573">
        <v>1447</v>
      </c>
      <c r="B64" s="582"/>
      <c r="C64" s="563" t="s">
        <v>1327</v>
      </c>
      <c r="D64" s="563" t="s">
        <v>1326</v>
      </c>
      <c r="E64" s="563">
        <v>250</v>
      </c>
      <c r="F64" s="563">
        <v>1980</v>
      </c>
      <c r="G64" s="575">
        <v>2162</v>
      </c>
      <c r="H64" s="576" t="s">
        <v>1363</v>
      </c>
    </row>
    <row r="65" spans="1:8" ht="15" customHeight="1" x14ac:dyDescent="0.2">
      <c r="A65" s="566">
        <v>781911</v>
      </c>
      <c r="B65" s="581" t="s">
        <v>1016</v>
      </c>
      <c r="C65" s="569" t="s">
        <v>1325</v>
      </c>
      <c r="D65" s="569" t="s">
        <v>1326</v>
      </c>
      <c r="E65" s="569">
        <v>250</v>
      </c>
      <c r="F65" s="569">
        <v>1980</v>
      </c>
      <c r="G65" s="571">
        <v>512</v>
      </c>
      <c r="H65" s="577" t="s">
        <v>1360</v>
      </c>
    </row>
    <row r="66" spans="1:8" ht="15" customHeight="1" x14ac:dyDescent="0.2">
      <c r="A66" s="584">
        <v>1078</v>
      </c>
      <c r="B66" s="582"/>
      <c r="C66" s="563" t="s">
        <v>1327</v>
      </c>
      <c r="D66" s="563" t="s">
        <v>1326</v>
      </c>
      <c r="E66" s="563">
        <v>250</v>
      </c>
      <c r="F66" s="563">
        <v>1979</v>
      </c>
      <c r="G66" s="575">
        <v>2251</v>
      </c>
      <c r="H66" s="576" t="s">
        <v>1360</v>
      </c>
    </row>
    <row r="67" spans="1:8" ht="15" customHeight="1" x14ac:dyDescent="0.2">
      <c r="A67" s="566">
        <v>28060</v>
      </c>
      <c r="B67" s="581" t="s">
        <v>431</v>
      </c>
      <c r="C67" s="569" t="s">
        <v>1325</v>
      </c>
      <c r="D67" s="569" t="s">
        <v>1328</v>
      </c>
      <c r="E67" s="569">
        <v>630</v>
      </c>
      <c r="F67" s="569">
        <v>1978</v>
      </c>
      <c r="G67" s="571">
        <v>898</v>
      </c>
      <c r="H67" s="577" t="s">
        <v>1357</v>
      </c>
    </row>
    <row r="68" spans="1:8" ht="15" customHeight="1" x14ac:dyDescent="0.2">
      <c r="A68" s="573">
        <v>70173</v>
      </c>
      <c r="B68" s="582"/>
      <c r="C68" s="563" t="s">
        <v>1327</v>
      </c>
      <c r="D68" s="563" t="s">
        <v>1328</v>
      </c>
      <c r="E68" s="563">
        <v>630</v>
      </c>
      <c r="F68" s="563">
        <v>1994</v>
      </c>
      <c r="G68" s="575">
        <v>2175</v>
      </c>
      <c r="H68" s="576" t="s">
        <v>1357</v>
      </c>
    </row>
    <row r="69" spans="1:8" ht="15" customHeight="1" x14ac:dyDescent="0.2">
      <c r="A69" s="566">
        <v>40702</v>
      </c>
      <c r="B69" s="583" t="s">
        <v>432</v>
      </c>
      <c r="C69" s="569" t="s">
        <v>1325</v>
      </c>
      <c r="D69" s="569" t="s">
        <v>1324</v>
      </c>
      <c r="E69" s="569">
        <v>400</v>
      </c>
      <c r="F69" s="569">
        <v>1989</v>
      </c>
      <c r="G69" s="571">
        <v>541</v>
      </c>
      <c r="H69" s="577" t="s">
        <v>1359</v>
      </c>
    </row>
    <row r="70" spans="1:8" ht="15" customHeight="1" x14ac:dyDescent="0.2">
      <c r="A70" s="573">
        <v>1689</v>
      </c>
      <c r="B70" s="582"/>
      <c r="C70" s="563" t="s">
        <v>1327</v>
      </c>
      <c r="D70" s="563" t="s">
        <v>1326</v>
      </c>
      <c r="E70" s="563">
        <v>250</v>
      </c>
      <c r="F70" s="563">
        <v>1981</v>
      </c>
      <c r="G70" s="575">
        <v>2188</v>
      </c>
      <c r="H70" s="576" t="s">
        <v>1363</v>
      </c>
    </row>
    <row r="71" spans="1:8" ht="15" customHeight="1" x14ac:dyDescent="0.2">
      <c r="A71" s="566">
        <v>23340</v>
      </c>
      <c r="B71" s="310" t="s">
        <v>1336</v>
      </c>
      <c r="C71" s="569" t="s">
        <v>1325</v>
      </c>
      <c r="D71" s="569" t="s">
        <v>1324</v>
      </c>
      <c r="E71" s="569">
        <v>400</v>
      </c>
      <c r="F71" s="569">
        <v>1985</v>
      </c>
      <c r="G71" s="571">
        <v>723</v>
      </c>
      <c r="H71" s="577" t="s">
        <v>1355</v>
      </c>
    </row>
    <row r="72" spans="1:8" ht="15" customHeight="1" x14ac:dyDescent="0.2">
      <c r="A72" s="573">
        <v>11985</v>
      </c>
      <c r="B72" s="574" t="s">
        <v>587</v>
      </c>
      <c r="C72" s="563" t="s">
        <v>1327</v>
      </c>
      <c r="D72" s="563" t="s">
        <v>1324</v>
      </c>
      <c r="E72" s="563">
        <v>400</v>
      </c>
      <c r="F72" s="563">
        <v>1981</v>
      </c>
      <c r="G72" s="575">
        <v>933</v>
      </c>
      <c r="H72" s="576" t="s">
        <v>1356</v>
      </c>
    </row>
    <row r="73" spans="1:8" ht="15" customHeight="1" x14ac:dyDescent="0.2">
      <c r="A73" s="566">
        <v>71247</v>
      </c>
      <c r="B73" s="567"/>
      <c r="C73" s="569" t="s">
        <v>1325</v>
      </c>
      <c r="D73" s="569" t="s">
        <v>1328</v>
      </c>
      <c r="E73" s="569">
        <v>630</v>
      </c>
      <c r="F73" s="569">
        <v>1995</v>
      </c>
      <c r="G73" s="571">
        <v>932</v>
      </c>
      <c r="H73" s="577" t="s">
        <v>1354</v>
      </c>
    </row>
    <row r="74" spans="1:8" ht="15" customHeight="1" x14ac:dyDescent="0.2">
      <c r="A74" s="573">
        <v>51427</v>
      </c>
      <c r="B74" s="574" t="s">
        <v>588</v>
      </c>
      <c r="C74" s="563" t="s">
        <v>1325</v>
      </c>
      <c r="D74" s="563" t="s">
        <v>1328</v>
      </c>
      <c r="E74" s="563">
        <v>630</v>
      </c>
      <c r="F74" s="563">
        <v>1989</v>
      </c>
      <c r="G74" s="575">
        <v>852</v>
      </c>
      <c r="H74" s="576" t="s">
        <v>1357</v>
      </c>
    </row>
    <row r="75" spans="1:8" ht="15" customHeight="1" x14ac:dyDescent="0.2">
      <c r="A75" s="566">
        <v>56617</v>
      </c>
      <c r="B75" s="567"/>
      <c r="C75" s="569" t="s">
        <v>1327</v>
      </c>
      <c r="D75" s="569" t="s">
        <v>1328</v>
      </c>
      <c r="E75" s="569">
        <v>630</v>
      </c>
      <c r="F75" s="569">
        <v>1990</v>
      </c>
      <c r="G75" s="571">
        <v>1940</v>
      </c>
      <c r="H75" s="577" t="s">
        <v>1357</v>
      </c>
    </row>
    <row r="76" spans="1:8" ht="15" customHeight="1" x14ac:dyDescent="0.2">
      <c r="A76" s="573">
        <v>40892</v>
      </c>
      <c r="B76" s="574" t="s">
        <v>589</v>
      </c>
      <c r="C76" s="563" t="s">
        <v>1325</v>
      </c>
      <c r="D76" s="563" t="s">
        <v>1328</v>
      </c>
      <c r="E76" s="563">
        <v>630</v>
      </c>
      <c r="F76" s="563">
        <v>1986</v>
      </c>
      <c r="G76" s="575">
        <v>802</v>
      </c>
      <c r="H76" s="576" t="s">
        <v>1357</v>
      </c>
    </row>
    <row r="77" spans="1:8" ht="15" customHeight="1" x14ac:dyDescent="0.2">
      <c r="A77" s="566">
        <v>27241</v>
      </c>
      <c r="B77" s="567"/>
      <c r="C77" s="569" t="s">
        <v>1327</v>
      </c>
      <c r="D77" s="569" t="s">
        <v>1328</v>
      </c>
      <c r="E77" s="569">
        <v>630</v>
      </c>
      <c r="F77" s="569">
        <v>1984</v>
      </c>
      <c r="G77" s="571">
        <v>1955</v>
      </c>
      <c r="H77" s="577" t="s">
        <v>1357</v>
      </c>
    </row>
    <row r="78" spans="1:8" ht="15" customHeight="1" x14ac:dyDescent="0.2">
      <c r="A78" s="573">
        <v>40904</v>
      </c>
      <c r="B78" s="574" t="s">
        <v>590</v>
      </c>
      <c r="C78" s="563" t="s">
        <v>1325</v>
      </c>
      <c r="D78" s="563" t="s">
        <v>1328</v>
      </c>
      <c r="E78" s="563">
        <v>630</v>
      </c>
      <c r="F78" s="563">
        <v>1986</v>
      </c>
      <c r="G78" s="575">
        <v>803</v>
      </c>
      <c r="H78" s="576" t="s">
        <v>1357</v>
      </c>
    </row>
    <row r="79" spans="1:8" ht="15" customHeight="1" x14ac:dyDescent="0.2">
      <c r="A79" s="566">
        <v>25244</v>
      </c>
      <c r="B79" s="567"/>
      <c r="C79" s="569" t="s">
        <v>1327</v>
      </c>
      <c r="D79" s="569" t="s">
        <v>1328</v>
      </c>
      <c r="E79" s="569">
        <v>630</v>
      </c>
      <c r="F79" s="569">
        <v>1983</v>
      </c>
      <c r="G79" s="571">
        <v>1971</v>
      </c>
      <c r="H79" s="577" t="s">
        <v>1357</v>
      </c>
    </row>
    <row r="80" spans="1:8" ht="15" customHeight="1" x14ac:dyDescent="0.2">
      <c r="A80" s="573">
        <v>68344</v>
      </c>
      <c r="B80" s="574" t="s">
        <v>591</v>
      </c>
      <c r="C80" s="563" t="s">
        <v>1325</v>
      </c>
      <c r="D80" s="563" t="s">
        <v>1328</v>
      </c>
      <c r="E80" s="563">
        <v>630</v>
      </c>
      <c r="F80" s="563">
        <v>1993</v>
      </c>
      <c r="G80" s="575">
        <v>908</v>
      </c>
      <c r="H80" s="576" t="s">
        <v>1357</v>
      </c>
    </row>
    <row r="81" spans="1:16" ht="15" customHeight="1" x14ac:dyDescent="0.2">
      <c r="A81" s="566">
        <v>56611</v>
      </c>
      <c r="B81" s="567"/>
      <c r="C81" s="569" t="s">
        <v>1327</v>
      </c>
      <c r="D81" s="569" t="s">
        <v>1328</v>
      </c>
      <c r="E81" s="569">
        <v>630</v>
      </c>
      <c r="F81" s="569">
        <v>1990</v>
      </c>
      <c r="G81" s="571">
        <v>2226</v>
      </c>
      <c r="H81" s="577" t="s">
        <v>1357</v>
      </c>
    </row>
    <row r="82" spans="1:16" ht="15" customHeight="1" x14ac:dyDescent="0.2">
      <c r="A82" s="573">
        <v>38854</v>
      </c>
      <c r="B82" s="574" t="s">
        <v>592</v>
      </c>
      <c r="C82" s="563" t="s">
        <v>1325</v>
      </c>
      <c r="D82" s="563" t="s">
        <v>1328</v>
      </c>
      <c r="E82" s="563">
        <v>630</v>
      </c>
      <c r="F82" s="563">
        <v>1986</v>
      </c>
      <c r="G82" s="575">
        <v>584</v>
      </c>
      <c r="H82" s="576" t="s">
        <v>1357</v>
      </c>
    </row>
    <row r="83" spans="1:16" ht="15" customHeight="1" x14ac:dyDescent="0.2">
      <c r="A83" s="566">
        <v>56664</v>
      </c>
      <c r="B83" s="567"/>
      <c r="C83" s="569" t="s">
        <v>1327</v>
      </c>
      <c r="D83" s="569" t="s">
        <v>1328</v>
      </c>
      <c r="E83" s="569">
        <v>630</v>
      </c>
      <c r="F83" s="569">
        <v>1982</v>
      </c>
      <c r="G83" s="571">
        <v>1239</v>
      </c>
      <c r="H83" s="577" t="s">
        <v>1357</v>
      </c>
    </row>
    <row r="84" spans="1:16" ht="15" customHeight="1" x14ac:dyDescent="0.2">
      <c r="A84" s="573">
        <v>38811</v>
      </c>
      <c r="B84" s="574" t="s">
        <v>593</v>
      </c>
      <c r="C84" s="563" t="s">
        <v>1325</v>
      </c>
      <c r="D84" s="563" t="s">
        <v>1328</v>
      </c>
      <c r="E84" s="563">
        <v>630</v>
      </c>
      <c r="F84" s="563">
        <v>1986</v>
      </c>
      <c r="G84" s="575">
        <v>625</v>
      </c>
      <c r="H84" s="576" t="s">
        <v>1357</v>
      </c>
    </row>
    <row r="85" spans="1:16" ht="15" customHeight="1" x14ac:dyDescent="0.2">
      <c r="A85" s="566">
        <v>6796</v>
      </c>
      <c r="B85" s="567"/>
      <c r="C85" s="569" t="s">
        <v>1327</v>
      </c>
      <c r="D85" s="569" t="s">
        <v>1328</v>
      </c>
      <c r="E85" s="569">
        <v>630</v>
      </c>
      <c r="F85" s="569">
        <v>1983</v>
      </c>
      <c r="G85" s="571">
        <v>1254</v>
      </c>
      <c r="H85" s="577" t="s">
        <v>1357</v>
      </c>
    </row>
    <row r="86" spans="1:16" ht="15" customHeight="1" x14ac:dyDescent="0.2">
      <c r="A86" s="573">
        <v>65892</v>
      </c>
      <c r="B86" s="574" t="s">
        <v>594</v>
      </c>
      <c r="C86" s="563" t="s">
        <v>1325</v>
      </c>
      <c r="D86" s="563" t="s">
        <v>1328</v>
      </c>
      <c r="E86" s="563">
        <v>630</v>
      </c>
      <c r="F86" s="563">
        <v>1992</v>
      </c>
      <c r="G86" s="575">
        <v>626</v>
      </c>
      <c r="H86" s="576" t="s">
        <v>1357</v>
      </c>
    </row>
    <row r="87" spans="1:16" ht="15" customHeight="1" x14ac:dyDescent="0.2">
      <c r="A87" s="566">
        <v>58582</v>
      </c>
      <c r="B87" s="567"/>
      <c r="C87" s="569" t="s">
        <v>1327</v>
      </c>
      <c r="D87" s="569" t="s">
        <v>1328</v>
      </c>
      <c r="E87" s="569">
        <v>630</v>
      </c>
      <c r="F87" s="569">
        <v>1982</v>
      </c>
      <c r="G87" s="571">
        <v>1270</v>
      </c>
      <c r="H87" s="577" t="s">
        <v>1357</v>
      </c>
    </row>
    <row r="88" spans="1:16" ht="15" customHeight="1" x14ac:dyDescent="0.2">
      <c r="A88" s="573">
        <v>56203</v>
      </c>
      <c r="B88" s="574" t="s">
        <v>595</v>
      </c>
      <c r="C88" s="563" t="s">
        <v>1325</v>
      </c>
      <c r="D88" s="563" t="s">
        <v>1328</v>
      </c>
      <c r="E88" s="563">
        <v>630</v>
      </c>
      <c r="F88" s="563">
        <v>1990</v>
      </c>
      <c r="G88" s="575">
        <v>652</v>
      </c>
      <c r="H88" s="576" t="s">
        <v>1357</v>
      </c>
    </row>
    <row r="89" spans="1:16" ht="15" customHeight="1" x14ac:dyDescent="0.2">
      <c r="A89" s="566">
        <v>18711</v>
      </c>
      <c r="B89" s="567"/>
      <c r="C89" s="569" t="s">
        <v>1327</v>
      </c>
      <c r="D89" s="569" t="s">
        <v>1328</v>
      </c>
      <c r="E89" s="569">
        <v>630</v>
      </c>
      <c r="F89" s="569">
        <v>1981</v>
      </c>
      <c r="G89" s="571">
        <v>653</v>
      </c>
      <c r="H89" s="577" t="s">
        <v>1357</v>
      </c>
    </row>
    <row r="90" spans="1:16" ht="15" customHeight="1" x14ac:dyDescent="0.2">
      <c r="A90" s="573">
        <v>756766</v>
      </c>
      <c r="B90" s="574" t="s">
        <v>597</v>
      </c>
      <c r="C90" s="563" t="s">
        <v>1325</v>
      </c>
      <c r="D90" s="563" t="s">
        <v>1326</v>
      </c>
      <c r="E90" s="563">
        <v>250</v>
      </c>
      <c r="F90" s="563">
        <v>1979</v>
      </c>
      <c r="G90" s="575">
        <v>699</v>
      </c>
      <c r="H90" s="576" t="s">
        <v>1360</v>
      </c>
    </row>
    <row r="91" spans="1:16" ht="15" customHeight="1" x14ac:dyDescent="0.2">
      <c r="A91" s="566">
        <v>1505</v>
      </c>
      <c r="B91" s="567"/>
      <c r="C91" s="569" t="s">
        <v>1327</v>
      </c>
      <c r="D91" s="569" t="s">
        <v>1326</v>
      </c>
      <c r="E91" s="569">
        <v>250</v>
      </c>
      <c r="F91" s="569">
        <v>1984</v>
      </c>
      <c r="G91" s="571">
        <v>700</v>
      </c>
      <c r="H91" s="577" t="s">
        <v>1360</v>
      </c>
      <c r="J91" s="114"/>
      <c r="K91" s="114"/>
      <c r="L91" s="114"/>
      <c r="M91" s="114"/>
      <c r="N91" s="114"/>
      <c r="O91" s="114"/>
      <c r="P91" s="114"/>
    </row>
    <row r="92" spans="1:16" ht="15" customHeight="1" x14ac:dyDescent="0.2">
      <c r="A92" s="573">
        <v>1321303</v>
      </c>
      <c r="B92" s="574" t="s">
        <v>598</v>
      </c>
      <c r="C92" s="563" t="s">
        <v>1325</v>
      </c>
      <c r="D92" s="563" t="s">
        <v>1331</v>
      </c>
      <c r="E92" s="563">
        <v>400</v>
      </c>
      <c r="F92" s="563">
        <v>1991</v>
      </c>
      <c r="G92" s="575">
        <v>746</v>
      </c>
      <c r="H92" s="576" t="s">
        <v>1355</v>
      </c>
      <c r="J92" s="114"/>
      <c r="K92" s="114"/>
      <c r="L92" s="114"/>
      <c r="M92" s="114"/>
      <c r="N92" s="114"/>
      <c r="O92" s="114"/>
      <c r="P92" s="114"/>
    </row>
    <row r="93" spans="1:16" ht="15" customHeight="1" x14ac:dyDescent="0.2">
      <c r="A93" s="566">
        <v>1319161</v>
      </c>
      <c r="B93" s="567"/>
      <c r="C93" s="569" t="s">
        <v>1327</v>
      </c>
      <c r="D93" s="569" t="s">
        <v>1331</v>
      </c>
      <c r="E93" s="569">
        <v>400</v>
      </c>
      <c r="F93" s="569">
        <v>1991</v>
      </c>
      <c r="G93" s="571">
        <v>535</v>
      </c>
      <c r="H93" s="577" t="s">
        <v>1359</v>
      </c>
      <c r="J93" s="114"/>
      <c r="K93" s="114"/>
      <c r="L93" s="114"/>
      <c r="M93" s="114"/>
      <c r="N93" s="114"/>
      <c r="O93" s="114"/>
      <c r="P93" s="114"/>
    </row>
    <row r="94" spans="1:16" ht="15" customHeight="1" x14ac:dyDescent="0.2">
      <c r="A94" s="573">
        <v>5075</v>
      </c>
      <c r="B94" s="574" t="s">
        <v>215</v>
      </c>
      <c r="C94" s="563" t="s">
        <v>1325</v>
      </c>
      <c r="D94" s="563" t="s">
        <v>1326</v>
      </c>
      <c r="E94" s="563">
        <v>250</v>
      </c>
      <c r="F94" s="563">
        <v>1984</v>
      </c>
      <c r="G94" s="575">
        <v>1898</v>
      </c>
      <c r="H94" s="576" t="s">
        <v>1362</v>
      </c>
      <c r="I94" s="115"/>
      <c r="J94" s="116"/>
      <c r="K94" s="116"/>
      <c r="L94" s="116"/>
      <c r="M94" s="111"/>
      <c r="N94" s="780"/>
      <c r="O94" s="780"/>
      <c r="P94" s="114"/>
    </row>
    <row r="95" spans="1:16" ht="15" customHeight="1" x14ac:dyDescent="0.2">
      <c r="A95" s="566">
        <v>4439</v>
      </c>
      <c r="B95" s="567"/>
      <c r="C95" s="569" t="s">
        <v>1327</v>
      </c>
      <c r="D95" s="569" t="s">
        <v>1324</v>
      </c>
      <c r="E95" s="569">
        <v>400</v>
      </c>
      <c r="F95" s="569">
        <v>1978</v>
      </c>
      <c r="G95" s="571">
        <v>719</v>
      </c>
      <c r="H95" s="577" t="s">
        <v>1359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 x14ac:dyDescent="0.2">
      <c r="A96" s="573">
        <v>16235</v>
      </c>
      <c r="B96" s="574" t="s">
        <v>216</v>
      </c>
      <c r="C96" s="563" t="s">
        <v>1325</v>
      </c>
      <c r="D96" s="563" t="s">
        <v>1324</v>
      </c>
      <c r="E96" s="563">
        <v>400</v>
      </c>
      <c r="F96" s="563">
        <v>1985</v>
      </c>
      <c r="G96" s="575">
        <v>720</v>
      </c>
      <c r="H96" s="576" t="s">
        <v>1359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 x14ac:dyDescent="0.2">
      <c r="A97" s="566">
        <v>72158</v>
      </c>
      <c r="B97" s="567"/>
      <c r="C97" s="569" t="s">
        <v>1327</v>
      </c>
      <c r="D97" s="569" t="s">
        <v>1324</v>
      </c>
      <c r="E97" s="569">
        <v>400</v>
      </c>
      <c r="F97" s="569">
        <v>1980</v>
      </c>
      <c r="G97" s="571">
        <v>721</v>
      </c>
      <c r="H97" s="577" t="s">
        <v>1359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 x14ac:dyDescent="0.2">
      <c r="A98" s="573">
        <v>65896</v>
      </c>
      <c r="B98" s="574" t="s">
        <v>217</v>
      </c>
      <c r="C98" s="563" t="s">
        <v>1325</v>
      </c>
      <c r="D98" s="563" t="s">
        <v>1328</v>
      </c>
      <c r="E98" s="563">
        <v>630</v>
      </c>
      <c r="F98" s="563">
        <v>1992</v>
      </c>
      <c r="G98" s="575">
        <v>517</v>
      </c>
      <c r="H98" s="576" t="s">
        <v>1361</v>
      </c>
      <c r="I98" s="112"/>
      <c r="J98" s="114"/>
      <c r="K98" s="114"/>
      <c r="L98" s="114"/>
      <c r="M98" s="114"/>
      <c r="N98" s="114"/>
      <c r="O98" s="114"/>
      <c r="P98" s="114"/>
    </row>
    <row r="99" spans="1:16" ht="15" customHeight="1" x14ac:dyDescent="0.2">
      <c r="A99" s="566">
        <v>65926</v>
      </c>
      <c r="B99" s="567"/>
      <c r="C99" s="569" t="s">
        <v>1327</v>
      </c>
      <c r="D99" s="569" t="s">
        <v>1328</v>
      </c>
      <c r="E99" s="569">
        <v>630</v>
      </c>
      <c r="F99" s="569">
        <v>1992</v>
      </c>
      <c r="G99" s="571">
        <v>909</v>
      </c>
      <c r="H99" s="577" t="s">
        <v>1357</v>
      </c>
      <c r="I99" s="118"/>
    </row>
    <row r="100" spans="1:16" ht="15" customHeight="1" x14ac:dyDescent="0.2">
      <c r="A100" s="573">
        <v>31913</v>
      </c>
      <c r="B100" s="580" t="s">
        <v>1329</v>
      </c>
      <c r="C100" s="563" t="s">
        <v>1325</v>
      </c>
      <c r="D100" s="563" t="s">
        <v>1328</v>
      </c>
      <c r="E100" s="563">
        <v>630</v>
      </c>
      <c r="F100" s="563">
        <v>1984</v>
      </c>
      <c r="G100" s="575">
        <v>1075</v>
      </c>
      <c r="H100" s="576" t="s">
        <v>1357</v>
      </c>
      <c r="I100" s="112"/>
    </row>
    <row r="101" spans="1:16" ht="15" customHeight="1" x14ac:dyDescent="0.2">
      <c r="A101" s="566">
        <v>4290</v>
      </c>
      <c r="B101" s="581" t="s">
        <v>298</v>
      </c>
      <c r="C101" s="569" t="s">
        <v>1325</v>
      </c>
      <c r="D101" s="569" t="s">
        <v>1324</v>
      </c>
      <c r="E101" s="569">
        <v>400</v>
      </c>
      <c r="F101" s="569">
        <v>1984</v>
      </c>
      <c r="G101" s="571">
        <v>580</v>
      </c>
      <c r="H101" s="577" t="s">
        <v>1359</v>
      </c>
      <c r="I101" s="112"/>
    </row>
    <row r="102" spans="1:16" ht="15" customHeight="1" x14ac:dyDescent="0.2">
      <c r="A102" s="573">
        <v>51602</v>
      </c>
      <c r="B102" s="582"/>
      <c r="C102" s="563" t="s">
        <v>1327</v>
      </c>
      <c r="D102" s="563" t="s">
        <v>1328</v>
      </c>
      <c r="E102" s="563">
        <v>630</v>
      </c>
      <c r="F102" s="563">
        <v>1989</v>
      </c>
      <c r="G102" s="575">
        <v>579</v>
      </c>
      <c r="H102" s="576" t="s">
        <v>1357</v>
      </c>
      <c r="I102" s="112"/>
    </row>
    <row r="103" spans="1:16" ht="15" customHeight="1" x14ac:dyDescent="0.2">
      <c r="A103" s="566">
        <v>23272</v>
      </c>
      <c r="B103" s="581" t="s">
        <v>299</v>
      </c>
      <c r="C103" s="569" t="s">
        <v>1325</v>
      </c>
      <c r="D103" s="569" t="s">
        <v>1324</v>
      </c>
      <c r="E103" s="569">
        <v>400</v>
      </c>
      <c r="F103" s="569">
        <v>1985</v>
      </c>
      <c r="G103" s="571">
        <v>552</v>
      </c>
      <c r="H103" s="577" t="s">
        <v>1359</v>
      </c>
      <c r="I103" s="112"/>
    </row>
    <row r="104" spans="1:16" ht="15" customHeight="1" x14ac:dyDescent="0.2">
      <c r="A104" s="573">
        <v>71460</v>
      </c>
      <c r="B104" s="582"/>
      <c r="C104" s="563" t="s">
        <v>1327</v>
      </c>
      <c r="D104" s="563" t="s">
        <v>1324</v>
      </c>
      <c r="E104" s="563">
        <v>400</v>
      </c>
      <c r="F104" s="563">
        <v>1980</v>
      </c>
      <c r="G104" s="575">
        <v>548</v>
      </c>
      <c r="H104" s="576" t="s">
        <v>1359</v>
      </c>
      <c r="I104" s="112"/>
    </row>
    <row r="105" spans="1:16" ht="15" customHeight="1" x14ac:dyDescent="0.2">
      <c r="A105" s="566">
        <v>36799</v>
      </c>
      <c r="B105" s="581" t="s">
        <v>300</v>
      </c>
      <c r="C105" s="569" t="s">
        <v>1325</v>
      </c>
      <c r="D105" s="569" t="s">
        <v>1324</v>
      </c>
      <c r="E105" s="569">
        <v>400</v>
      </c>
      <c r="F105" s="569">
        <v>1988</v>
      </c>
      <c r="G105" s="571">
        <v>555</v>
      </c>
      <c r="H105" s="577" t="s">
        <v>1359</v>
      </c>
      <c r="I105" s="112"/>
    </row>
    <row r="106" spans="1:16" ht="15" customHeight="1" x14ac:dyDescent="0.2">
      <c r="A106" s="573">
        <v>11846</v>
      </c>
      <c r="B106" s="582"/>
      <c r="C106" s="563" t="s">
        <v>1327</v>
      </c>
      <c r="D106" s="563" t="s">
        <v>1324</v>
      </c>
      <c r="E106" s="563">
        <v>400</v>
      </c>
      <c r="F106" s="563">
        <v>1981</v>
      </c>
      <c r="G106" s="575">
        <v>581</v>
      </c>
      <c r="H106" s="576" t="s">
        <v>1356</v>
      </c>
      <c r="I106" s="112"/>
    </row>
    <row r="107" spans="1:16" ht="15" customHeight="1" x14ac:dyDescent="0.2">
      <c r="A107" s="566">
        <v>73796</v>
      </c>
      <c r="B107" s="581" t="s">
        <v>301</v>
      </c>
      <c r="C107" s="569" t="s">
        <v>1325</v>
      </c>
      <c r="D107" s="569" t="s">
        <v>1328</v>
      </c>
      <c r="E107" s="569">
        <v>630</v>
      </c>
      <c r="F107" s="569">
        <v>1985</v>
      </c>
      <c r="G107" s="571">
        <v>712</v>
      </c>
      <c r="H107" s="577" t="s">
        <v>1357</v>
      </c>
      <c r="I107" s="112"/>
    </row>
    <row r="108" spans="1:16" ht="15" customHeight="1" x14ac:dyDescent="0.2">
      <c r="A108" s="573">
        <v>73950</v>
      </c>
      <c r="B108" s="582"/>
      <c r="C108" s="563" t="s">
        <v>1327</v>
      </c>
      <c r="D108" s="563" t="s">
        <v>1328</v>
      </c>
      <c r="E108" s="563">
        <v>630</v>
      </c>
      <c r="F108" s="563">
        <v>1985</v>
      </c>
      <c r="G108" s="575">
        <v>713</v>
      </c>
      <c r="H108" s="576" t="s">
        <v>1357</v>
      </c>
      <c r="I108" s="112"/>
    </row>
    <row r="109" spans="1:16" ht="15" customHeight="1" x14ac:dyDescent="0.2">
      <c r="A109" s="566">
        <v>4007</v>
      </c>
      <c r="B109" s="581" t="s">
        <v>303</v>
      </c>
      <c r="C109" s="569" t="s">
        <v>1325</v>
      </c>
      <c r="D109" s="569" t="s">
        <v>1328</v>
      </c>
      <c r="E109" s="569">
        <v>630</v>
      </c>
      <c r="F109" s="569">
        <v>1982</v>
      </c>
      <c r="G109" s="571">
        <v>542</v>
      </c>
      <c r="H109" s="577" t="s">
        <v>1357</v>
      </c>
      <c r="I109" s="112"/>
    </row>
    <row r="110" spans="1:16" ht="15" customHeight="1" x14ac:dyDescent="0.2">
      <c r="A110" s="573">
        <v>486619</v>
      </c>
      <c r="B110" s="582"/>
      <c r="C110" s="563" t="s">
        <v>1327</v>
      </c>
      <c r="D110" s="563" t="s">
        <v>1328</v>
      </c>
      <c r="E110" s="563">
        <v>630</v>
      </c>
      <c r="F110" s="563">
        <v>1980</v>
      </c>
      <c r="G110" s="575">
        <v>722</v>
      </c>
      <c r="H110" s="576" t="s">
        <v>1357</v>
      </c>
      <c r="I110" s="112"/>
    </row>
    <row r="111" spans="1:16" ht="15" customHeight="1" x14ac:dyDescent="0.2">
      <c r="A111" s="566">
        <v>4341</v>
      </c>
      <c r="B111" s="581" t="s">
        <v>304</v>
      </c>
      <c r="C111" s="569" t="s">
        <v>1325</v>
      </c>
      <c r="D111" s="569" t="s">
        <v>1324</v>
      </c>
      <c r="E111" s="569">
        <v>400</v>
      </c>
      <c r="F111" s="569">
        <v>1978</v>
      </c>
      <c r="G111" s="571">
        <v>601</v>
      </c>
      <c r="H111" s="577" t="s">
        <v>1359</v>
      </c>
      <c r="I111" s="112"/>
    </row>
    <row r="112" spans="1:16" ht="15" customHeight="1" x14ac:dyDescent="0.2">
      <c r="A112" s="573">
        <v>9195</v>
      </c>
      <c r="B112" s="582"/>
      <c r="C112" s="563" t="s">
        <v>1327</v>
      </c>
      <c r="D112" s="563" t="s">
        <v>1324</v>
      </c>
      <c r="E112" s="563">
        <v>400</v>
      </c>
      <c r="F112" s="563">
        <v>1979</v>
      </c>
      <c r="G112" s="575">
        <v>602</v>
      </c>
      <c r="H112" s="576" t="s">
        <v>1359</v>
      </c>
      <c r="I112" s="112"/>
    </row>
    <row r="113" spans="1:9" ht="15" customHeight="1" x14ac:dyDescent="0.2">
      <c r="A113" s="566">
        <v>8948</v>
      </c>
      <c r="B113" s="581" t="s">
        <v>305</v>
      </c>
      <c r="C113" s="569" t="s">
        <v>1325</v>
      </c>
      <c r="D113" s="569" t="s">
        <v>1324</v>
      </c>
      <c r="E113" s="569">
        <v>400</v>
      </c>
      <c r="F113" s="569">
        <v>1980</v>
      </c>
      <c r="G113" s="571">
        <v>581</v>
      </c>
      <c r="H113" s="577" t="s">
        <v>1359</v>
      </c>
      <c r="I113" s="112"/>
    </row>
    <row r="114" spans="1:9" ht="15" customHeight="1" x14ac:dyDescent="0.2">
      <c r="A114" s="573">
        <v>21180</v>
      </c>
      <c r="B114" s="582"/>
      <c r="C114" s="563" t="s">
        <v>1327</v>
      </c>
      <c r="D114" s="563" t="s">
        <v>1328</v>
      </c>
      <c r="E114" s="563">
        <v>630</v>
      </c>
      <c r="F114" s="563">
        <v>1982</v>
      </c>
      <c r="G114" s="575">
        <v>1452</v>
      </c>
      <c r="H114" s="576" t="s">
        <v>1357</v>
      </c>
      <c r="I114" s="112"/>
    </row>
    <row r="115" spans="1:9" ht="15" customHeight="1" x14ac:dyDescent="0.2">
      <c r="A115" s="566">
        <v>40906</v>
      </c>
      <c r="B115" s="581" t="s">
        <v>306</v>
      </c>
      <c r="C115" s="569" t="s">
        <v>1325</v>
      </c>
      <c r="D115" s="569" t="s">
        <v>1328</v>
      </c>
      <c r="E115" s="569">
        <v>630</v>
      </c>
      <c r="F115" s="569">
        <v>1986</v>
      </c>
      <c r="G115" s="571">
        <v>600</v>
      </c>
      <c r="H115" s="577" t="s">
        <v>1357</v>
      </c>
      <c r="I115" s="112"/>
    </row>
    <row r="116" spans="1:9" ht="15" customHeight="1" x14ac:dyDescent="0.2">
      <c r="A116" s="573">
        <v>7652</v>
      </c>
      <c r="B116" s="582"/>
      <c r="C116" s="563" t="s">
        <v>1327</v>
      </c>
      <c r="D116" s="563" t="s">
        <v>1328</v>
      </c>
      <c r="E116" s="563">
        <v>630</v>
      </c>
      <c r="F116" s="563">
        <v>1978</v>
      </c>
      <c r="G116" s="575">
        <v>1466</v>
      </c>
      <c r="H116" s="576" t="s">
        <v>1354</v>
      </c>
      <c r="I116" s="112"/>
    </row>
    <row r="117" spans="1:9" ht="15" customHeight="1" x14ac:dyDescent="0.2">
      <c r="A117" s="566">
        <v>65883</v>
      </c>
      <c r="B117" s="581" t="s">
        <v>307</v>
      </c>
      <c r="C117" s="569" t="s">
        <v>1325</v>
      </c>
      <c r="D117" s="569" t="s">
        <v>1328</v>
      </c>
      <c r="E117" s="569">
        <v>630</v>
      </c>
      <c r="F117" s="569">
        <v>1992</v>
      </c>
      <c r="G117" s="571">
        <v>1482</v>
      </c>
      <c r="H117" s="577" t="s">
        <v>1357</v>
      </c>
      <c r="I117" s="112"/>
    </row>
    <row r="118" spans="1:9" ht="15" customHeight="1" x14ac:dyDescent="0.2">
      <c r="A118" s="573">
        <v>822</v>
      </c>
      <c r="B118" s="582"/>
      <c r="C118" s="563" t="s">
        <v>1327</v>
      </c>
      <c r="D118" s="563" t="s">
        <v>1324</v>
      </c>
      <c r="E118" s="563">
        <v>400</v>
      </c>
      <c r="F118" s="563">
        <v>1982</v>
      </c>
      <c r="G118" s="575">
        <v>562</v>
      </c>
      <c r="H118" s="576" t="s">
        <v>1359</v>
      </c>
      <c r="I118" s="112"/>
    </row>
    <row r="119" spans="1:9" ht="15" customHeight="1" x14ac:dyDescent="0.2">
      <c r="A119" s="566">
        <v>29831</v>
      </c>
      <c r="B119" s="583" t="s">
        <v>339</v>
      </c>
      <c r="C119" s="569" t="s">
        <v>1325</v>
      </c>
      <c r="D119" s="569" t="s">
        <v>1328</v>
      </c>
      <c r="E119" s="569">
        <v>630</v>
      </c>
      <c r="F119" s="569">
        <v>1984</v>
      </c>
      <c r="G119" s="571">
        <v>545</v>
      </c>
      <c r="H119" s="577" t="s">
        <v>1357</v>
      </c>
      <c r="I119" s="112"/>
    </row>
    <row r="120" spans="1:9" ht="15" customHeight="1" x14ac:dyDescent="0.2">
      <c r="A120" s="573">
        <v>8667</v>
      </c>
      <c r="B120" s="582"/>
      <c r="C120" s="563" t="s">
        <v>1327</v>
      </c>
      <c r="D120" s="563" t="s">
        <v>1328</v>
      </c>
      <c r="E120" s="563">
        <v>630</v>
      </c>
      <c r="F120" s="563">
        <v>1984</v>
      </c>
      <c r="G120" s="575">
        <v>631</v>
      </c>
      <c r="H120" s="576" t="s">
        <v>1357</v>
      </c>
      <c r="I120" s="112"/>
    </row>
    <row r="121" spans="1:9" ht="15" customHeight="1" x14ac:dyDescent="0.2">
      <c r="A121" s="566">
        <v>819863</v>
      </c>
      <c r="B121" s="583" t="s">
        <v>340</v>
      </c>
      <c r="C121" s="569" t="s">
        <v>1325</v>
      </c>
      <c r="D121" s="569" t="s">
        <v>1328</v>
      </c>
      <c r="E121" s="569">
        <v>630</v>
      </c>
      <c r="F121" s="569">
        <v>1981</v>
      </c>
      <c r="G121" s="571">
        <v>726</v>
      </c>
      <c r="H121" s="577" t="s">
        <v>1357</v>
      </c>
      <c r="I121" s="112"/>
    </row>
    <row r="122" spans="1:9" ht="15" customHeight="1" x14ac:dyDescent="0.2">
      <c r="A122" s="573">
        <v>19745</v>
      </c>
      <c r="B122" s="582"/>
      <c r="C122" s="563" t="s">
        <v>1327</v>
      </c>
      <c r="D122" s="563" t="s">
        <v>1328</v>
      </c>
      <c r="E122" s="563">
        <v>630</v>
      </c>
      <c r="F122" s="563">
        <v>1981</v>
      </c>
      <c r="G122" s="575">
        <v>727</v>
      </c>
      <c r="H122" s="576" t="s">
        <v>1357</v>
      </c>
      <c r="I122" s="112"/>
    </row>
    <row r="123" spans="1:9" ht="15" customHeight="1" x14ac:dyDescent="0.2">
      <c r="A123" s="566">
        <v>63789</v>
      </c>
      <c r="B123" s="581" t="s">
        <v>348</v>
      </c>
      <c r="C123" s="569" t="s">
        <v>1325</v>
      </c>
      <c r="D123" s="569" t="s">
        <v>1328</v>
      </c>
      <c r="E123" s="569">
        <v>630</v>
      </c>
      <c r="F123" s="569">
        <v>1991</v>
      </c>
      <c r="G123" s="571">
        <v>1527</v>
      </c>
      <c r="H123" s="577" t="s">
        <v>1357</v>
      </c>
      <c r="I123" s="112"/>
    </row>
    <row r="124" spans="1:9" ht="15" customHeight="1" x14ac:dyDescent="0.2">
      <c r="A124" s="573">
        <v>12289</v>
      </c>
      <c r="B124" s="582"/>
      <c r="C124" s="563" t="s">
        <v>1327</v>
      </c>
      <c r="D124" s="563" t="s">
        <v>1324</v>
      </c>
      <c r="E124" s="563">
        <v>400</v>
      </c>
      <c r="F124" s="563">
        <v>1981</v>
      </c>
      <c r="G124" s="575">
        <v>566</v>
      </c>
      <c r="H124" s="576" t="s">
        <v>1355</v>
      </c>
      <c r="I124" s="112"/>
    </row>
    <row r="125" spans="1:9" ht="15" customHeight="1" x14ac:dyDescent="0.2">
      <c r="A125" s="566">
        <v>11986</v>
      </c>
      <c r="B125" s="581" t="s">
        <v>360</v>
      </c>
      <c r="C125" s="569" t="s">
        <v>1325</v>
      </c>
      <c r="D125" s="569" t="s">
        <v>1324</v>
      </c>
      <c r="E125" s="569">
        <v>400</v>
      </c>
      <c r="F125" s="569">
        <v>1981</v>
      </c>
      <c r="G125" s="571">
        <v>563</v>
      </c>
      <c r="H125" s="577" t="s">
        <v>1359</v>
      </c>
      <c r="I125" s="112"/>
    </row>
    <row r="126" spans="1:9" ht="15" customHeight="1" x14ac:dyDescent="0.2">
      <c r="A126" s="573">
        <v>57986</v>
      </c>
      <c r="B126" s="582"/>
      <c r="C126" s="563" t="s">
        <v>1327</v>
      </c>
      <c r="D126" s="563" t="s">
        <v>1324</v>
      </c>
      <c r="E126" s="563">
        <v>400</v>
      </c>
      <c r="F126" s="563">
        <v>1993</v>
      </c>
      <c r="G126" s="575">
        <v>564</v>
      </c>
      <c r="H126" s="576" t="s">
        <v>1359</v>
      </c>
      <c r="I126" s="112"/>
    </row>
    <row r="127" spans="1:9" ht="15" customHeight="1" x14ac:dyDescent="0.2">
      <c r="A127" s="566">
        <v>23546</v>
      </c>
      <c r="B127" s="581" t="s">
        <v>366</v>
      </c>
      <c r="C127" s="569" t="s">
        <v>1325</v>
      </c>
      <c r="D127" s="569" t="s">
        <v>1324</v>
      </c>
      <c r="E127" s="569">
        <v>400</v>
      </c>
      <c r="F127" s="569">
        <v>2010</v>
      </c>
      <c r="G127" s="579">
        <v>2057</v>
      </c>
      <c r="H127" s="577" t="s">
        <v>1366</v>
      </c>
      <c r="I127" s="112"/>
    </row>
    <row r="128" spans="1:9" ht="15" customHeight="1" x14ac:dyDescent="0.2">
      <c r="A128" s="573">
        <v>18296</v>
      </c>
      <c r="B128" s="582"/>
      <c r="C128" s="563" t="s">
        <v>1327</v>
      </c>
      <c r="D128" s="563" t="s">
        <v>1324</v>
      </c>
      <c r="E128" s="563">
        <v>400</v>
      </c>
      <c r="F128" s="563">
        <v>1984</v>
      </c>
      <c r="G128" s="575">
        <v>568</v>
      </c>
      <c r="H128" s="576" t="s">
        <v>1355</v>
      </c>
      <c r="I128" s="112"/>
    </row>
    <row r="129" spans="1:9" ht="15" customHeight="1" x14ac:dyDescent="0.2">
      <c r="A129" s="566">
        <v>16256</v>
      </c>
      <c r="B129" s="581" t="s">
        <v>382</v>
      </c>
      <c r="C129" s="569" t="s">
        <v>1325</v>
      </c>
      <c r="D129" s="569" t="s">
        <v>1324</v>
      </c>
      <c r="E129" s="569">
        <v>400</v>
      </c>
      <c r="F129" s="569">
        <v>1983</v>
      </c>
      <c r="G129" s="571">
        <v>614</v>
      </c>
      <c r="H129" s="577" t="s">
        <v>1359</v>
      </c>
      <c r="I129" s="112"/>
    </row>
    <row r="130" spans="1:9" ht="15" customHeight="1" x14ac:dyDescent="0.2">
      <c r="A130" s="573">
        <v>12823</v>
      </c>
      <c r="B130" s="582"/>
      <c r="C130" s="563" t="s">
        <v>1327</v>
      </c>
      <c r="D130" s="563" t="s">
        <v>1324</v>
      </c>
      <c r="E130" s="563">
        <v>400</v>
      </c>
      <c r="F130" s="563">
        <v>1982</v>
      </c>
      <c r="G130" s="575">
        <v>615</v>
      </c>
      <c r="H130" s="576" t="s">
        <v>1359</v>
      </c>
      <c r="I130" s="112"/>
    </row>
    <row r="131" spans="1:9" ht="15" customHeight="1" x14ac:dyDescent="0.2">
      <c r="A131" s="566">
        <v>40613</v>
      </c>
      <c r="B131" s="581" t="s">
        <v>393</v>
      </c>
      <c r="C131" s="569" t="s">
        <v>1325</v>
      </c>
      <c r="D131" s="569" t="s">
        <v>1324</v>
      </c>
      <c r="E131" s="569">
        <v>400</v>
      </c>
      <c r="F131" s="569">
        <v>1989</v>
      </c>
      <c r="G131" s="571">
        <v>569</v>
      </c>
      <c r="H131" s="577" t="s">
        <v>1355</v>
      </c>
      <c r="I131" s="112"/>
    </row>
    <row r="132" spans="1:9" ht="15" customHeight="1" x14ac:dyDescent="0.2">
      <c r="A132" s="573">
        <v>19805</v>
      </c>
      <c r="B132" s="582"/>
      <c r="C132" s="563" t="s">
        <v>1327</v>
      </c>
      <c r="D132" s="563" t="s">
        <v>1328</v>
      </c>
      <c r="E132" s="563">
        <v>630</v>
      </c>
      <c r="F132" s="563">
        <v>1981</v>
      </c>
      <c r="G132" s="575">
        <v>749</v>
      </c>
      <c r="H132" s="576" t="s">
        <v>1357</v>
      </c>
      <c r="I132" s="112"/>
    </row>
    <row r="133" spans="1:9" ht="15" customHeight="1" x14ac:dyDescent="0.2">
      <c r="A133" s="566">
        <v>33537</v>
      </c>
      <c r="B133" s="581" t="s">
        <v>398</v>
      </c>
      <c r="C133" s="569" t="s">
        <v>1325</v>
      </c>
      <c r="D133" s="569" t="s">
        <v>1324</v>
      </c>
      <c r="E133" s="569">
        <v>400</v>
      </c>
      <c r="F133" s="569">
        <v>1978</v>
      </c>
      <c r="G133" s="571">
        <v>603</v>
      </c>
      <c r="H133" s="577" t="s">
        <v>1359</v>
      </c>
      <c r="I133" s="112"/>
    </row>
    <row r="134" spans="1:9" ht="15" customHeight="1" x14ac:dyDescent="0.2">
      <c r="A134" s="573">
        <v>29046</v>
      </c>
      <c r="B134" s="582"/>
      <c r="C134" s="563" t="s">
        <v>1327</v>
      </c>
      <c r="D134" s="563" t="s">
        <v>1324</v>
      </c>
      <c r="E134" s="563">
        <v>400</v>
      </c>
      <c r="F134" s="563">
        <v>1978</v>
      </c>
      <c r="G134" s="575">
        <v>604</v>
      </c>
      <c r="H134" s="576" t="s">
        <v>1359</v>
      </c>
      <c r="I134" s="112"/>
    </row>
    <row r="135" spans="1:9" ht="15" customHeight="1" x14ac:dyDescent="0.2">
      <c r="A135" s="566">
        <v>24642</v>
      </c>
      <c r="B135" s="581" t="s">
        <v>412</v>
      </c>
      <c r="C135" s="569" t="s">
        <v>1325</v>
      </c>
      <c r="D135" s="569" t="s">
        <v>1328</v>
      </c>
      <c r="E135" s="569">
        <v>630</v>
      </c>
      <c r="F135" s="569">
        <v>1983</v>
      </c>
      <c r="G135" s="571">
        <v>801</v>
      </c>
      <c r="H135" s="577" t="s">
        <v>1357</v>
      </c>
      <c r="I135" s="112"/>
    </row>
    <row r="136" spans="1:9" ht="15" customHeight="1" x14ac:dyDescent="0.2">
      <c r="A136" s="573">
        <v>37481</v>
      </c>
      <c r="B136" s="582"/>
      <c r="C136" s="563" t="s">
        <v>1327</v>
      </c>
      <c r="D136" s="563" t="s">
        <v>1328</v>
      </c>
      <c r="E136" s="563">
        <v>630</v>
      </c>
      <c r="F136" s="563">
        <v>1986</v>
      </c>
      <c r="G136" s="575">
        <v>1612</v>
      </c>
      <c r="H136" s="576" t="s">
        <v>1357</v>
      </c>
      <c r="I136" s="112"/>
    </row>
    <row r="137" spans="1:9" ht="15" customHeight="1" x14ac:dyDescent="0.2">
      <c r="A137" s="566">
        <v>40697</v>
      </c>
      <c r="B137" s="581" t="s">
        <v>415</v>
      </c>
      <c r="C137" s="569" t="s">
        <v>1325</v>
      </c>
      <c r="D137" s="569" t="s">
        <v>1324</v>
      </c>
      <c r="E137" s="569">
        <v>400</v>
      </c>
      <c r="F137" s="569">
        <v>1989</v>
      </c>
      <c r="G137" s="571">
        <v>714</v>
      </c>
      <c r="H137" s="577" t="s">
        <v>1359</v>
      </c>
      <c r="I137" s="112"/>
    </row>
    <row r="138" spans="1:9" ht="15" customHeight="1" x14ac:dyDescent="0.2">
      <c r="A138" s="573">
        <v>13900</v>
      </c>
      <c r="B138" s="582"/>
      <c r="C138" s="563" t="s">
        <v>1327</v>
      </c>
      <c r="D138" s="563" t="s">
        <v>1324</v>
      </c>
      <c r="E138" s="563">
        <v>400</v>
      </c>
      <c r="F138" s="563">
        <v>1982</v>
      </c>
      <c r="G138" s="575">
        <v>715</v>
      </c>
      <c r="H138" s="576" t="s">
        <v>1359</v>
      </c>
      <c r="I138" s="112"/>
    </row>
    <row r="139" spans="1:9" ht="15" customHeight="1" x14ac:dyDescent="0.2">
      <c r="A139" s="566">
        <v>9770</v>
      </c>
      <c r="B139" s="581" t="s">
        <v>416</v>
      </c>
      <c r="C139" s="569" t="s">
        <v>1325</v>
      </c>
      <c r="D139" s="569" t="s">
        <v>1324</v>
      </c>
      <c r="E139" s="569">
        <v>400</v>
      </c>
      <c r="F139" s="569">
        <v>1980</v>
      </c>
      <c r="G139" s="571">
        <v>670</v>
      </c>
      <c r="H139" s="577" t="s">
        <v>1359</v>
      </c>
      <c r="I139" s="112"/>
    </row>
    <row r="140" spans="1:9" ht="15" customHeight="1" x14ac:dyDescent="0.2">
      <c r="A140" s="573">
        <v>10968</v>
      </c>
      <c r="B140" s="582"/>
      <c r="C140" s="563" t="s">
        <v>1327</v>
      </c>
      <c r="D140" s="563" t="s">
        <v>1324</v>
      </c>
      <c r="E140" s="563">
        <v>400</v>
      </c>
      <c r="F140" s="563">
        <v>1981</v>
      </c>
      <c r="G140" s="575">
        <v>671</v>
      </c>
      <c r="H140" s="576" t="s">
        <v>1359</v>
      </c>
      <c r="I140" s="112"/>
    </row>
    <row r="141" spans="1:9" ht="15" customHeight="1" x14ac:dyDescent="0.2">
      <c r="A141" s="566">
        <v>18128</v>
      </c>
      <c r="B141" s="583" t="s">
        <v>417</v>
      </c>
      <c r="C141" s="569" t="s">
        <v>1325</v>
      </c>
      <c r="D141" s="569" t="s">
        <v>1324</v>
      </c>
      <c r="E141" s="569">
        <v>400</v>
      </c>
      <c r="F141" s="569">
        <v>1984</v>
      </c>
      <c r="G141" s="571">
        <v>854</v>
      </c>
      <c r="H141" s="577" t="s">
        <v>1355</v>
      </c>
      <c r="I141" s="112"/>
    </row>
    <row r="142" spans="1:9" ht="15" customHeight="1" x14ac:dyDescent="0.2">
      <c r="A142" s="573" t="s">
        <v>1332</v>
      </c>
      <c r="B142" s="582"/>
      <c r="C142" s="563" t="s">
        <v>1327</v>
      </c>
      <c r="D142" s="563" t="s">
        <v>1324</v>
      </c>
      <c r="E142" s="563">
        <v>400</v>
      </c>
      <c r="F142" s="563">
        <v>1980</v>
      </c>
      <c r="G142" s="575">
        <v>716</v>
      </c>
      <c r="H142" s="576" t="s">
        <v>1359</v>
      </c>
      <c r="I142" s="112"/>
    </row>
    <row r="143" spans="1:9" ht="15" customHeight="1" x14ac:dyDescent="0.2">
      <c r="A143" s="566">
        <v>33948</v>
      </c>
      <c r="B143" s="581" t="s">
        <v>609</v>
      </c>
      <c r="C143" s="569" t="s">
        <v>1325</v>
      </c>
      <c r="D143" s="569" t="s">
        <v>1328</v>
      </c>
      <c r="E143" s="569">
        <v>630</v>
      </c>
      <c r="F143" s="569">
        <v>1985</v>
      </c>
      <c r="G143" s="571">
        <v>546</v>
      </c>
      <c r="H143" s="577" t="s">
        <v>1357</v>
      </c>
      <c r="I143" s="112"/>
    </row>
    <row r="144" spans="1:9" ht="15" customHeight="1" x14ac:dyDescent="0.2">
      <c r="A144" s="573">
        <v>33842</v>
      </c>
      <c r="B144" s="582"/>
      <c r="C144" s="563" t="s">
        <v>1327</v>
      </c>
      <c r="D144" s="563" t="s">
        <v>1328</v>
      </c>
      <c r="E144" s="563">
        <v>630</v>
      </c>
      <c r="F144" s="563">
        <v>1985</v>
      </c>
      <c r="G144" s="575">
        <v>1326</v>
      </c>
      <c r="H144" s="576" t="s">
        <v>1357</v>
      </c>
      <c r="I144" s="112"/>
    </row>
    <row r="145" spans="1:9" ht="15" customHeight="1" x14ac:dyDescent="0.2">
      <c r="A145" s="566">
        <v>39957</v>
      </c>
      <c r="B145" s="581" t="s">
        <v>610</v>
      </c>
      <c r="C145" s="569" t="s">
        <v>1325</v>
      </c>
      <c r="D145" s="569" t="s">
        <v>1328</v>
      </c>
      <c r="E145" s="569">
        <v>630</v>
      </c>
      <c r="F145" s="569">
        <v>1986</v>
      </c>
      <c r="G145" s="571">
        <v>809</v>
      </c>
      <c r="H145" s="577" t="s">
        <v>1357</v>
      </c>
      <c r="I145" s="112"/>
    </row>
    <row r="146" spans="1:9" ht="15" customHeight="1" x14ac:dyDescent="0.2">
      <c r="A146" s="573">
        <v>58380</v>
      </c>
      <c r="B146" s="582"/>
      <c r="C146" s="563" t="s">
        <v>1327</v>
      </c>
      <c r="D146" s="563" t="s">
        <v>1328</v>
      </c>
      <c r="E146" s="563">
        <v>630</v>
      </c>
      <c r="F146" s="563">
        <v>1990</v>
      </c>
      <c r="G146" s="575">
        <v>831</v>
      </c>
      <c r="H146" s="576" t="s">
        <v>1357</v>
      </c>
      <c r="I146" s="112"/>
    </row>
    <row r="147" spans="1:9" ht="15" customHeight="1" x14ac:dyDescent="0.2">
      <c r="A147" s="566">
        <v>51464</v>
      </c>
      <c r="B147" s="581" t="s">
        <v>767</v>
      </c>
      <c r="C147" s="569" t="s">
        <v>1325</v>
      </c>
      <c r="D147" s="569" t="s">
        <v>1328</v>
      </c>
      <c r="E147" s="569">
        <v>630</v>
      </c>
      <c r="F147" s="569">
        <v>1989</v>
      </c>
      <c r="G147" s="571">
        <v>754</v>
      </c>
      <c r="H147" s="577" t="s">
        <v>1357</v>
      </c>
      <c r="I147" s="112"/>
    </row>
    <row r="148" spans="1:9" ht="15" customHeight="1" x14ac:dyDescent="0.2">
      <c r="A148" s="573">
        <v>19800</v>
      </c>
      <c r="B148" s="582"/>
      <c r="C148" s="563" t="s">
        <v>1327</v>
      </c>
      <c r="D148" s="563" t="s">
        <v>1328</v>
      </c>
      <c r="E148" s="563">
        <v>630</v>
      </c>
      <c r="F148" s="563">
        <v>1981</v>
      </c>
      <c r="G148" s="575">
        <v>1730</v>
      </c>
      <c r="H148" s="576" t="s">
        <v>1357</v>
      </c>
      <c r="I148" s="112"/>
    </row>
    <row r="149" spans="1:9" ht="15" customHeight="1" x14ac:dyDescent="0.2">
      <c r="A149" s="566">
        <v>14727</v>
      </c>
      <c r="B149" s="581" t="s">
        <v>769</v>
      </c>
      <c r="C149" s="569" t="s">
        <v>1325</v>
      </c>
      <c r="D149" s="569" t="s">
        <v>1328</v>
      </c>
      <c r="E149" s="569">
        <v>630</v>
      </c>
      <c r="F149" s="569">
        <v>1980</v>
      </c>
      <c r="G149" s="571">
        <v>770</v>
      </c>
      <c r="H149" s="577" t="s">
        <v>1357</v>
      </c>
      <c r="I149" s="112"/>
    </row>
    <row r="150" spans="1:9" ht="15" customHeight="1" x14ac:dyDescent="0.2">
      <c r="A150" s="573">
        <v>50899</v>
      </c>
      <c r="B150" s="582"/>
      <c r="C150" s="563" t="s">
        <v>1327</v>
      </c>
      <c r="D150" s="563" t="s">
        <v>1328</v>
      </c>
      <c r="E150" s="563">
        <v>630</v>
      </c>
      <c r="F150" s="563">
        <v>1989</v>
      </c>
      <c r="G150" s="575">
        <v>1746</v>
      </c>
      <c r="H150" s="576" t="s">
        <v>1357</v>
      </c>
      <c r="I150" s="112"/>
    </row>
    <row r="151" spans="1:9" ht="15" customHeight="1" x14ac:dyDescent="0.2">
      <c r="A151" s="566">
        <v>56540</v>
      </c>
      <c r="B151" s="583" t="s">
        <v>770</v>
      </c>
      <c r="C151" s="569" t="s">
        <v>1325</v>
      </c>
      <c r="D151" s="569" t="s">
        <v>1328</v>
      </c>
      <c r="E151" s="569">
        <v>630</v>
      </c>
      <c r="F151" s="569">
        <v>1990</v>
      </c>
      <c r="G151" s="571">
        <v>906</v>
      </c>
      <c r="H151" s="577" t="s">
        <v>1357</v>
      </c>
      <c r="I151" s="112"/>
    </row>
    <row r="152" spans="1:9" ht="15" customHeight="1" x14ac:dyDescent="0.2">
      <c r="A152" s="573">
        <v>63785</v>
      </c>
      <c r="B152" s="582"/>
      <c r="C152" s="563" t="s">
        <v>1327</v>
      </c>
      <c r="D152" s="563" t="s">
        <v>1328</v>
      </c>
      <c r="E152" s="563">
        <v>630</v>
      </c>
      <c r="F152" s="563">
        <v>1991</v>
      </c>
      <c r="G152" s="575">
        <v>1811</v>
      </c>
      <c r="H152" s="576" t="s">
        <v>1357</v>
      </c>
      <c r="I152" s="112"/>
    </row>
    <row r="153" spans="1:9" ht="15" customHeight="1" x14ac:dyDescent="0.2">
      <c r="A153" s="566">
        <v>51498</v>
      </c>
      <c r="B153" s="583" t="s">
        <v>771</v>
      </c>
      <c r="C153" s="569" t="s">
        <v>1325</v>
      </c>
      <c r="D153" s="569" t="s">
        <v>1328</v>
      </c>
      <c r="E153" s="569">
        <v>630</v>
      </c>
      <c r="F153" s="569">
        <v>1989</v>
      </c>
      <c r="G153" s="571">
        <v>851</v>
      </c>
      <c r="H153" s="577" t="s">
        <v>1357</v>
      </c>
      <c r="I153" s="112"/>
    </row>
    <row r="154" spans="1:9" ht="15" customHeight="1" x14ac:dyDescent="0.2">
      <c r="A154" s="573">
        <v>37526</v>
      </c>
      <c r="B154" s="582"/>
      <c r="C154" s="563" t="s">
        <v>1327</v>
      </c>
      <c r="D154" s="563" t="s">
        <v>1328</v>
      </c>
      <c r="E154" s="563">
        <v>630</v>
      </c>
      <c r="F154" s="563">
        <v>1986</v>
      </c>
      <c r="G154" s="575">
        <v>750</v>
      </c>
      <c r="H154" s="576" t="s">
        <v>1357</v>
      </c>
      <c r="I154" s="112"/>
    </row>
    <row r="155" spans="1:9" ht="15" customHeight="1" x14ac:dyDescent="0.2">
      <c r="A155" s="566" t="s">
        <v>1349</v>
      </c>
      <c r="B155" s="581" t="s">
        <v>772</v>
      </c>
      <c r="C155" s="569" t="s">
        <v>1325</v>
      </c>
      <c r="D155" s="569" t="s">
        <v>1328</v>
      </c>
      <c r="E155" s="569">
        <v>630</v>
      </c>
      <c r="F155" s="569" t="s">
        <v>1330</v>
      </c>
      <c r="G155" s="571">
        <v>751</v>
      </c>
      <c r="H155" s="577" t="s">
        <v>1357</v>
      </c>
      <c r="I155" s="112"/>
    </row>
    <row r="156" spans="1:9" ht="15" customHeight="1" x14ac:dyDescent="0.2">
      <c r="A156" s="573">
        <v>51385</v>
      </c>
      <c r="B156" s="582"/>
      <c r="C156" s="563" t="s">
        <v>1327</v>
      </c>
      <c r="D156" s="563" t="s">
        <v>1328</v>
      </c>
      <c r="E156" s="563">
        <v>630</v>
      </c>
      <c r="F156" s="563">
        <v>1989</v>
      </c>
      <c r="G156" s="575">
        <v>1793</v>
      </c>
      <c r="H156" s="576" t="s">
        <v>1357</v>
      </c>
      <c r="I156" s="112"/>
    </row>
    <row r="157" spans="1:9" ht="15" customHeight="1" x14ac:dyDescent="0.2">
      <c r="A157" s="566">
        <v>8070</v>
      </c>
      <c r="B157" s="581" t="s">
        <v>773</v>
      </c>
      <c r="C157" s="569" t="s">
        <v>1325</v>
      </c>
      <c r="D157" s="569" t="s">
        <v>1326</v>
      </c>
      <c r="E157" s="569">
        <v>250</v>
      </c>
      <c r="F157" s="569">
        <v>1990</v>
      </c>
      <c r="G157" s="571">
        <v>623</v>
      </c>
      <c r="H157" s="577" t="s">
        <v>1360</v>
      </c>
      <c r="I157" s="112"/>
    </row>
    <row r="158" spans="1:9" ht="15" customHeight="1" x14ac:dyDescent="0.2">
      <c r="A158" s="573">
        <v>4353</v>
      </c>
      <c r="B158" s="582"/>
      <c r="C158" s="563" t="s">
        <v>1327</v>
      </c>
      <c r="D158" s="563" t="s">
        <v>1324</v>
      </c>
      <c r="E158" s="563">
        <v>400</v>
      </c>
      <c r="F158" s="563"/>
      <c r="G158" s="575">
        <v>907</v>
      </c>
      <c r="H158" s="576" t="s">
        <v>1355</v>
      </c>
      <c r="I158" s="112"/>
    </row>
    <row r="159" spans="1:9" ht="15" customHeight="1" x14ac:dyDescent="0.2">
      <c r="A159" s="566">
        <v>2705</v>
      </c>
      <c r="B159" s="581" t="s">
        <v>774</v>
      </c>
      <c r="C159" s="569" t="s">
        <v>1325</v>
      </c>
      <c r="D159" s="569" t="s">
        <v>1324</v>
      </c>
      <c r="E159" s="569">
        <v>400</v>
      </c>
      <c r="F159" s="569">
        <v>1987</v>
      </c>
      <c r="G159" s="571">
        <v>724</v>
      </c>
      <c r="H159" s="577" t="s">
        <v>1359</v>
      </c>
      <c r="I159" s="112"/>
    </row>
    <row r="160" spans="1:9" ht="15" customHeight="1" x14ac:dyDescent="0.2">
      <c r="A160" s="573">
        <v>2682</v>
      </c>
      <c r="B160" s="582"/>
      <c r="C160" s="563" t="s">
        <v>1327</v>
      </c>
      <c r="D160" s="563" t="s">
        <v>1324</v>
      </c>
      <c r="E160" s="563">
        <v>400</v>
      </c>
      <c r="F160" s="563">
        <v>1987</v>
      </c>
      <c r="G160" s="575">
        <v>725</v>
      </c>
      <c r="H160" s="576" t="s">
        <v>1359</v>
      </c>
      <c r="I160" s="112"/>
    </row>
    <row r="161" spans="1:9" ht="15" customHeight="1" x14ac:dyDescent="0.2">
      <c r="A161" s="566">
        <v>50728</v>
      </c>
      <c r="B161" s="581" t="s">
        <v>775</v>
      </c>
      <c r="C161" s="569" t="s">
        <v>1325</v>
      </c>
      <c r="D161" s="569" t="s">
        <v>1328</v>
      </c>
      <c r="E161" s="569">
        <v>630</v>
      </c>
      <c r="F161" s="569">
        <v>1980</v>
      </c>
      <c r="G161" s="571">
        <v>804</v>
      </c>
      <c r="H161" s="577" t="s">
        <v>1357</v>
      </c>
      <c r="I161" s="112"/>
    </row>
    <row r="162" spans="1:9" ht="15" customHeight="1" x14ac:dyDescent="0.2">
      <c r="A162" s="573">
        <v>51072</v>
      </c>
      <c r="B162" s="582"/>
      <c r="C162" s="563" t="s">
        <v>1327</v>
      </c>
      <c r="D162" s="563" t="s">
        <v>1328</v>
      </c>
      <c r="E162" s="563">
        <v>630</v>
      </c>
      <c r="F162" s="563">
        <v>1980</v>
      </c>
      <c r="G162" s="575">
        <v>2020</v>
      </c>
      <c r="H162" s="576" t="s">
        <v>1357</v>
      </c>
      <c r="I162" s="112"/>
    </row>
    <row r="163" spans="1:9" ht="15" customHeight="1" x14ac:dyDescent="0.2">
      <c r="A163" s="566">
        <v>47866</v>
      </c>
      <c r="B163" s="581" t="s">
        <v>776</v>
      </c>
      <c r="C163" s="569" t="s">
        <v>1325</v>
      </c>
      <c r="D163" s="569" t="s">
        <v>1324</v>
      </c>
      <c r="E163" s="569">
        <v>400</v>
      </c>
      <c r="F163" s="569">
        <v>1990</v>
      </c>
      <c r="G163" s="571">
        <v>739</v>
      </c>
      <c r="H163" s="577" t="s">
        <v>1355</v>
      </c>
      <c r="I163" s="112"/>
    </row>
    <row r="164" spans="1:9" ht="15" customHeight="1" x14ac:dyDescent="0.2">
      <c r="A164" s="573">
        <v>47853</v>
      </c>
      <c r="B164" s="582"/>
      <c r="C164" s="563" t="s">
        <v>1327</v>
      </c>
      <c r="D164" s="563" t="s">
        <v>1324</v>
      </c>
      <c r="E164" s="563">
        <v>400</v>
      </c>
      <c r="F164" s="563">
        <v>1990</v>
      </c>
      <c r="G164" s="575">
        <v>740</v>
      </c>
      <c r="H164" s="576" t="s">
        <v>1355</v>
      </c>
      <c r="I164" s="112"/>
    </row>
    <row r="165" spans="1:9" ht="15" customHeight="1" x14ac:dyDescent="0.2">
      <c r="A165" s="566">
        <v>33144</v>
      </c>
      <c r="B165" s="583" t="s">
        <v>777</v>
      </c>
      <c r="C165" s="569" t="s">
        <v>1325</v>
      </c>
      <c r="D165" s="569" t="s">
        <v>1324</v>
      </c>
      <c r="E165" s="569">
        <v>400</v>
      </c>
      <c r="F165" s="569">
        <v>1987</v>
      </c>
      <c r="G165" s="571">
        <v>799</v>
      </c>
      <c r="H165" s="577" t="s">
        <v>1359</v>
      </c>
      <c r="I165" s="112"/>
    </row>
    <row r="166" spans="1:9" ht="15" customHeight="1" x14ac:dyDescent="0.2">
      <c r="A166" s="573">
        <v>45798</v>
      </c>
      <c r="B166" s="582"/>
      <c r="C166" s="563" t="s">
        <v>1327</v>
      </c>
      <c r="D166" s="563" t="s">
        <v>1328</v>
      </c>
      <c r="E166" s="563">
        <v>630</v>
      </c>
      <c r="F166" s="563">
        <v>1988</v>
      </c>
      <c r="G166" s="575">
        <v>894</v>
      </c>
      <c r="H166" s="576" t="s">
        <v>1357</v>
      </c>
      <c r="I166" s="112"/>
    </row>
    <row r="167" spans="1:9" ht="15" customHeight="1" x14ac:dyDescent="0.2">
      <c r="A167" s="566">
        <v>63631</v>
      </c>
      <c r="B167" s="583" t="s">
        <v>778</v>
      </c>
      <c r="C167" s="569" t="s">
        <v>1325</v>
      </c>
      <c r="D167" s="569" t="s">
        <v>1328</v>
      </c>
      <c r="E167" s="569">
        <v>630</v>
      </c>
      <c r="F167" s="569">
        <v>1997</v>
      </c>
      <c r="G167" s="571">
        <v>899</v>
      </c>
      <c r="H167" s="577" t="s">
        <v>1357</v>
      </c>
      <c r="I167" s="112"/>
    </row>
    <row r="168" spans="1:9" ht="15" customHeight="1" x14ac:dyDescent="0.2">
      <c r="A168" s="573">
        <v>63547</v>
      </c>
      <c r="B168" s="582"/>
      <c r="C168" s="563" t="s">
        <v>1327</v>
      </c>
      <c r="D168" s="563" t="s">
        <v>1328</v>
      </c>
      <c r="E168" s="563">
        <v>630</v>
      </c>
      <c r="F168" s="563">
        <v>1991</v>
      </c>
      <c r="G168" s="575">
        <v>2063</v>
      </c>
      <c r="H168" s="576" t="s">
        <v>1357</v>
      </c>
      <c r="I168" s="112"/>
    </row>
    <row r="169" spans="1:9" ht="15" customHeight="1" x14ac:dyDescent="0.2">
      <c r="A169" s="566">
        <v>71815</v>
      </c>
      <c r="B169" s="581" t="s">
        <v>1337</v>
      </c>
      <c r="C169" s="569" t="s">
        <v>1325</v>
      </c>
      <c r="D169" s="569" t="s">
        <v>1328</v>
      </c>
      <c r="E169" s="569">
        <v>630</v>
      </c>
      <c r="F169" s="569">
        <v>1995</v>
      </c>
      <c r="G169" s="571">
        <v>534</v>
      </c>
      <c r="H169" s="577" t="s">
        <v>1354</v>
      </c>
      <c r="I169" s="112"/>
    </row>
    <row r="170" spans="1:9" ht="15" customHeight="1" x14ac:dyDescent="0.2">
      <c r="A170" s="573">
        <v>17096</v>
      </c>
      <c r="B170" s="582"/>
      <c r="C170" s="563" t="s">
        <v>1327</v>
      </c>
      <c r="D170" s="563" t="s">
        <v>1328</v>
      </c>
      <c r="E170" s="563">
        <v>630</v>
      </c>
      <c r="F170" s="563">
        <v>1981</v>
      </c>
      <c r="G170" s="575">
        <v>2259</v>
      </c>
      <c r="H170" s="576" t="s">
        <v>1354</v>
      </c>
      <c r="I170" s="112"/>
    </row>
    <row r="171" spans="1:9" ht="15" customHeight="1" x14ac:dyDescent="0.2">
      <c r="A171" s="566">
        <v>1462</v>
      </c>
      <c r="B171" s="310" t="s">
        <v>1338</v>
      </c>
      <c r="C171" s="569" t="s">
        <v>1325</v>
      </c>
      <c r="D171" s="569" t="s">
        <v>1326</v>
      </c>
      <c r="E171" s="569">
        <v>250</v>
      </c>
      <c r="F171" s="569">
        <v>1980</v>
      </c>
      <c r="G171" s="571">
        <v>903</v>
      </c>
      <c r="H171" s="577" t="s">
        <v>1360</v>
      </c>
      <c r="I171" s="112"/>
    </row>
    <row r="172" spans="1:9" ht="15" customHeight="1" x14ac:dyDescent="0.2">
      <c r="A172" s="573">
        <v>57695</v>
      </c>
      <c r="B172" s="574" t="s">
        <v>849</v>
      </c>
      <c r="C172" s="563" t="s">
        <v>1325</v>
      </c>
      <c r="D172" s="563" t="s">
        <v>1324</v>
      </c>
      <c r="E172" s="563">
        <v>400</v>
      </c>
      <c r="F172" s="563">
        <v>1993</v>
      </c>
      <c r="G172" s="575">
        <v>717</v>
      </c>
      <c r="H172" s="576" t="s">
        <v>1359</v>
      </c>
      <c r="I172" s="112"/>
    </row>
    <row r="173" spans="1:9" ht="15" customHeight="1" x14ac:dyDescent="0.2">
      <c r="A173" s="566">
        <v>57987</v>
      </c>
      <c r="B173" s="567"/>
      <c r="C173" s="569" t="s">
        <v>1327</v>
      </c>
      <c r="D173" s="569" t="s">
        <v>1324</v>
      </c>
      <c r="E173" s="569">
        <v>400</v>
      </c>
      <c r="F173" s="569">
        <v>1993</v>
      </c>
      <c r="G173" s="571">
        <v>718</v>
      </c>
      <c r="H173" s="577" t="s">
        <v>1359</v>
      </c>
      <c r="I173" s="112"/>
    </row>
    <row r="174" spans="1:9" ht="15" customHeight="1" x14ac:dyDescent="0.2">
      <c r="A174" s="573">
        <v>1712</v>
      </c>
      <c r="B174" s="585" t="s">
        <v>854</v>
      </c>
      <c r="C174" s="563" t="s">
        <v>1325</v>
      </c>
      <c r="D174" s="563" t="s">
        <v>1328</v>
      </c>
      <c r="E174" s="563">
        <v>630</v>
      </c>
      <c r="F174" s="563">
        <v>2004</v>
      </c>
      <c r="G174" s="575">
        <v>855</v>
      </c>
      <c r="H174" s="576" t="s">
        <v>1354</v>
      </c>
      <c r="I174" s="112"/>
    </row>
    <row r="175" spans="1:9" ht="15" customHeight="1" x14ac:dyDescent="0.2">
      <c r="A175" s="566">
        <v>1715</v>
      </c>
      <c r="B175" s="311"/>
      <c r="C175" s="569" t="s">
        <v>1327</v>
      </c>
      <c r="D175" s="569" t="s">
        <v>1328</v>
      </c>
      <c r="E175" s="569">
        <v>630</v>
      </c>
      <c r="F175" s="569">
        <v>2004</v>
      </c>
      <c r="G175" s="571">
        <v>867</v>
      </c>
      <c r="H175" s="577" t="s">
        <v>1354</v>
      </c>
      <c r="I175" s="112"/>
    </row>
    <row r="176" spans="1:9" ht="15" customHeight="1" x14ac:dyDescent="0.2">
      <c r="A176" s="573">
        <v>63115</v>
      </c>
      <c r="B176" s="585" t="s">
        <v>856</v>
      </c>
      <c r="C176" s="563" t="s">
        <v>1325</v>
      </c>
      <c r="D176" s="563" t="s">
        <v>1328</v>
      </c>
      <c r="E176" s="563">
        <v>630</v>
      </c>
      <c r="F176" s="563">
        <v>1991</v>
      </c>
      <c r="G176" s="575">
        <v>533</v>
      </c>
      <c r="H176" s="576" t="s">
        <v>1354</v>
      </c>
      <c r="I176" s="112"/>
    </row>
    <row r="177" spans="1:9" ht="15" customHeight="1" x14ac:dyDescent="0.2">
      <c r="A177" s="566">
        <v>62945</v>
      </c>
      <c r="B177" s="311"/>
      <c r="C177" s="569" t="s">
        <v>1327</v>
      </c>
      <c r="D177" s="569" t="s">
        <v>1328</v>
      </c>
      <c r="E177" s="569">
        <v>630</v>
      </c>
      <c r="F177" s="569">
        <v>1991</v>
      </c>
      <c r="G177" s="571">
        <v>1105</v>
      </c>
      <c r="H177" s="577" t="s">
        <v>1354</v>
      </c>
      <c r="I177" s="112"/>
    </row>
    <row r="178" spans="1:9" ht="15" customHeight="1" x14ac:dyDescent="0.2">
      <c r="A178" s="573">
        <v>46927</v>
      </c>
      <c r="B178" s="585" t="s">
        <v>858</v>
      </c>
      <c r="C178" s="563" t="s">
        <v>1325</v>
      </c>
      <c r="D178" s="563" t="s">
        <v>1328</v>
      </c>
      <c r="E178" s="563">
        <v>630</v>
      </c>
      <c r="F178" s="563">
        <v>1988</v>
      </c>
      <c r="G178" s="575">
        <v>897</v>
      </c>
      <c r="H178" s="576" t="s">
        <v>1357</v>
      </c>
      <c r="I178" s="112"/>
    </row>
    <row r="179" spans="1:9" ht="15" customHeight="1" x14ac:dyDescent="0.2">
      <c r="A179" s="566">
        <v>46914</v>
      </c>
      <c r="B179" s="311"/>
      <c r="C179" s="569" t="s">
        <v>1327</v>
      </c>
      <c r="D179" s="569" t="s">
        <v>1328</v>
      </c>
      <c r="E179" s="569">
        <v>630</v>
      </c>
      <c r="F179" s="569">
        <v>1988</v>
      </c>
      <c r="G179" s="571">
        <v>2104</v>
      </c>
      <c r="H179" s="577" t="s">
        <v>1357</v>
      </c>
      <c r="I179" s="112"/>
    </row>
    <row r="180" spans="1:9" ht="15" customHeight="1" x14ac:dyDescent="0.2">
      <c r="A180" s="573">
        <v>49438</v>
      </c>
      <c r="B180" s="585" t="s">
        <v>866</v>
      </c>
      <c r="C180" s="563" t="s">
        <v>1325</v>
      </c>
      <c r="D180" s="563" t="s">
        <v>1328</v>
      </c>
      <c r="E180" s="563">
        <v>630</v>
      </c>
      <c r="F180" s="563">
        <v>1980</v>
      </c>
      <c r="G180" s="575">
        <v>914</v>
      </c>
      <c r="H180" s="576" t="s">
        <v>1357</v>
      </c>
      <c r="I180" s="112"/>
    </row>
    <row r="181" spans="1:9" ht="15" customHeight="1" x14ac:dyDescent="0.2">
      <c r="A181" s="566">
        <v>51299</v>
      </c>
      <c r="B181" s="311"/>
      <c r="C181" s="569" t="s">
        <v>1327</v>
      </c>
      <c r="D181" s="569" t="s">
        <v>1324</v>
      </c>
      <c r="E181" s="569">
        <v>400</v>
      </c>
      <c r="F181" s="569">
        <v>1991</v>
      </c>
      <c r="G181" s="571">
        <v>747</v>
      </c>
      <c r="H181" s="577" t="s">
        <v>1355</v>
      </c>
      <c r="I181" s="112"/>
    </row>
    <row r="182" spans="1:9" ht="15" customHeight="1" x14ac:dyDescent="0.2">
      <c r="A182" s="573">
        <v>37067</v>
      </c>
      <c r="B182" s="585" t="s">
        <v>867</v>
      </c>
      <c r="C182" s="563" t="s">
        <v>1325</v>
      </c>
      <c r="D182" s="563" t="s">
        <v>1324</v>
      </c>
      <c r="E182" s="563">
        <v>400</v>
      </c>
      <c r="F182" s="563">
        <v>1987</v>
      </c>
      <c r="G182" s="575">
        <v>847</v>
      </c>
      <c r="H182" s="576" t="s">
        <v>1355</v>
      </c>
      <c r="I182" s="112"/>
    </row>
    <row r="183" spans="1:9" ht="15" customHeight="1" x14ac:dyDescent="0.2">
      <c r="A183" s="566">
        <v>36152</v>
      </c>
      <c r="B183" s="311"/>
      <c r="C183" s="569" t="s">
        <v>1327</v>
      </c>
      <c r="D183" s="569" t="s">
        <v>1324</v>
      </c>
      <c r="E183" s="569">
        <v>400</v>
      </c>
      <c r="F183" s="569">
        <v>1987</v>
      </c>
      <c r="G183" s="571">
        <v>848</v>
      </c>
      <c r="H183" s="577" t="s">
        <v>1355</v>
      </c>
      <c r="I183" s="112"/>
    </row>
    <row r="184" spans="1:9" ht="15" customHeight="1" x14ac:dyDescent="0.2">
      <c r="A184" s="573">
        <v>4241</v>
      </c>
      <c r="B184" s="585" t="s">
        <v>1100</v>
      </c>
      <c r="C184" s="563" t="s">
        <v>1325</v>
      </c>
      <c r="D184" s="563" t="s">
        <v>1328</v>
      </c>
      <c r="E184" s="563">
        <v>630</v>
      </c>
      <c r="F184" s="563">
        <v>1969</v>
      </c>
      <c r="G184" s="575">
        <v>753</v>
      </c>
      <c r="H184" s="576" t="s">
        <v>1358</v>
      </c>
      <c r="I184" s="112"/>
    </row>
    <row r="185" spans="1:9" ht="15" customHeight="1" x14ac:dyDescent="0.2">
      <c r="A185" s="566">
        <v>29586</v>
      </c>
      <c r="B185" s="311"/>
      <c r="C185" s="569" t="s">
        <v>1327</v>
      </c>
      <c r="D185" s="569" t="s">
        <v>1328</v>
      </c>
      <c r="E185" s="569">
        <v>630</v>
      </c>
      <c r="F185" s="569"/>
      <c r="G185" s="571">
        <v>904</v>
      </c>
      <c r="H185" s="577" t="s">
        <v>1358</v>
      </c>
      <c r="I185" s="112"/>
    </row>
    <row r="186" spans="1:9" ht="15" customHeight="1" x14ac:dyDescent="0.2">
      <c r="A186" s="573" t="s">
        <v>1408</v>
      </c>
      <c r="B186" s="585" t="s">
        <v>1372</v>
      </c>
      <c r="C186" s="550" t="s">
        <v>1325</v>
      </c>
      <c r="D186" s="550" t="s">
        <v>1409</v>
      </c>
      <c r="E186" s="550">
        <v>6300</v>
      </c>
      <c r="F186" s="550">
        <v>1976</v>
      </c>
      <c r="G186" s="586">
        <v>516</v>
      </c>
      <c r="H186" s="576" t="s">
        <v>1373</v>
      </c>
      <c r="I186" s="112"/>
    </row>
    <row r="187" spans="1:9" ht="15" customHeight="1" x14ac:dyDescent="0.2">
      <c r="A187" s="587">
        <v>10447</v>
      </c>
      <c r="B187" s="311" t="s">
        <v>1393</v>
      </c>
      <c r="C187" s="120" t="s">
        <v>1325</v>
      </c>
      <c r="D187" s="120" t="s">
        <v>1410</v>
      </c>
      <c r="E187" s="120">
        <v>160</v>
      </c>
      <c r="F187" s="588" t="s">
        <v>1330</v>
      </c>
      <c r="G187" s="589">
        <v>2266</v>
      </c>
      <c r="H187" s="577" t="s">
        <v>1376</v>
      </c>
      <c r="I187" s="112"/>
    </row>
    <row r="188" spans="1:9" ht="15" customHeight="1" x14ac:dyDescent="0.2">
      <c r="A188" s="573">
        <v>2146</v>
      </c>
      <c r="B188" s="585" t="s">
        <v>1386</v>
      </c>
      <c r="C188" s="550" t="s">
        <v>1325</v>
      </c>
      <c r="D188" s="550" t="s">
        <v>1466</v>
      </c>
      <c r="E188" s="550">
        <v>630</v>
      </c>
      <c r="F188" s="590">
        <v>1981</v>
      </c>
      <c r="G188" s="586">
        <v>900</v>
      </c>
      <c r="H188" s="576" t="s">
        <v>1387</v>
      </c>
      <c r="I188" s="112"/>
    </row>
    <row r="189" spans="1:9" ht="15" customHeight="1" x14ac:dyDescent="0.2">
      <c r="A189" s="587">
        <v>1278</v>
      </c>
      <c r="B189" s="311" t="s">
        <v>1394</v>
      </c>
      <c r="C189" s="120" t="s">
        <v>1325</v>
      </c>
      <c r="D189" s="120" t="s">
        <v>1466</v>
      </c>
      <c r="E189" s="120">
        <v>630</v>
      </c>
      <c r="F189" s="588">
        <v>1976</v>
      </c>
      <c r="G189" s="589">
        <v>2267</v>
      </c>
      <c r="H189" s="577" t="s">
        <v>1376</v>
      </c>
      <c r="I189" s="112"/>
    </row>
    <row r="190" spans="1:9" ht="15" customHeight="1" x14ac:dyDescent="0.2">
      <c r="A190" s="573" t="s">
        <v>1412</v>
      </c>
      <c r="B190" s="585" t="s">
        <v>1395</v>
      </c>
      <c r="C190" s="550" t="s">
        <v>1325</v>
      </c>
      <c r="D190" s="550" t="s">
        <v>1410</v>
      </c>
      <c r="E190" s="550">
        <v>160</v>
      </c>
      <c r="F190" s="590" t="s">
        <v>1330</v>
      </c>
      <c r="G190" s="586">
        <v>2268</v>
      </c>
      <c r="H190" s="576" t="s">
        <v>1376</v>
      </c>
      <c r="I190" s="112"/>
    </row>
    <row r="191" spans="1:9" ht="15" customHeight="1" x14ac:dyDescent="0.2">
      <c r="A191" s="587">
        <v>597</v>
      </c>
      <c r="B191" s="311" t="s">
        <v>1374</v>
      </c>
      <c r="C191" s="120" t="s">
        <v>1325</v>
      </c>
      <c r="D191" s="120" t="s">
        <v>1411</v>
      </c>
      <c r="E191" s="120">
        <v>400</v>
      </c>
      <c r="F191" s="588">
        <v>1979</v>
      </c>
      <c r="G191" s="591">
        <v>530</v>
      </c>
      <c r="H191" s="592" t="s">
        <v>1375</v>
      </c>
      <c r="I191" s="112"/>
    </row>
    <row r="192" spans="1:9" ht="15" customHeight="1" x14ac:dyDescent="0.2">
      <c r="A192" s="573" t="s">
        <v>1415</v>
      </c>
      <c r="B192" s="585" t="s">
        <v>1396</v>
      </c>
      <c r="C192" s="550" t="s">
        <v>1325</v>
      </c>
      <c r="D192" s="550" t="s">
        <v>1466</v>
      </c>
      <c r="E192" s="550">
        <v>630</v>
      </c>
      <c r="F192" s="550" t="s">
        <v>1330</v>
      </c>
      <c r="G192" s="586">
        <v>2269</v>
      </c>
      <c r="H192" s="576" t="s">
        <v>1392</v>
      </c>
      <c r="I192" s="112"/>
    </row>
    <row r="193" spans="1:9" ht="15" customHeight="1" x14ac:dyDescent="0.2">
      <c r="A193" s="566">
        <v>1282</v>
      </c>
      <c r="B193" s="311" t="s">
        <v>1397</v>
      </c>
      <c r="C193" s="120" t="s">
        <v>1325</v>
      </c>
      <c r="D193" s="120" t="s">
        <v>1410</v>
      </c>
      <c r="E193" s="120">
        <v>160</v>
      </c>
      <c r="F193" s="120">
        <v>1975</v>
      </c>
      <c r="G193" s="589">
        <v>2270</v>
      </c>
      <c r="H193" s="592" t="s">
        <v>1376</v>
      </c>
      <c r="I193" s="112"/>
    </row>
    <row r="194" spans="1:9" ht="15" customHeight="1" x14ac:dyDescent="0.2">
      <c r="A194" s="573" t="s">
        <v>1416</v>
      </c>
      <c r="B194" s="585" t="s">
        <v>1398</v>
      </c>
      <c r="C194" s="550" t="s">
        <v>1325</v>
      </c>
      <c r="D194" s="550" t="s">
        <v>1410</v>
      </c>
      <c r="E194" s="550">
        <v>160</v>
      </c>
      <c r="F194" s="550" t="s">
        <v>1330</v>
      </c>
      <c r="G194" s="586">
        <v>2271</v>
      </c>
      <c r="H194" s="576" t="s">
        <v>1376</v>
      </c>
      <c r="I194" s="112"/>
    </row>
    <row r="195" spans="1:9" ht="15" customHeight="1" x14ac:dyDescent="0.2">
      <c r="A195" s="566">
        <v>192</v>
      </c>
      <c r="B195" s="311" t="s">
        <v>1399</v>
      </c>
      <c r="C195" s="120" t="s">
        <v>1325</v>
      </c>
      <c r="D195" s="120" t="s">
        <v>1410</v>
      </c>
      <c r="E195" s="120">
        <v>160</v>
      </c>
      <c r="F195" s="120" t="s">
        <v>1330</v>
      </c>
      <c r="G195" s="589">
        <v>2272</v>
      </c>
      <c r="H195" s="577" t="s">
        <v>1376</v>
      </c>
      <c r="I195" s="112"/>
    </row>
    <row r="196" spans="1:9" ht="15" customHeight="1" x14ac:dyDescent="0.2">
      <c r="A196" s="573">
        <v>199</v>
      </c>
      <c r="B196" s="585" t="s">
        <v>1400</v>
      </c>
      <c r="C196" s="550" t="s">
        <v>1325</v>
      </c>
      <c r="D196" s="550" t="s">
        <v>1410</v>
      </c>
      <c r="E196" s="550">
        <v>160</v>
      </c>
      <c r="F196" s="550">
        <v>1979</v>
      </c>
      <c r="G196" s="586">
        <v>2273</v>
      </c>
      <c r="H196" s="576" t="s">
        <v>1376</v>
      </c>
      <c r="I196" s="112"/>
    </row>
    <row r="197" spans="1:9" ht="15" customHeight="1" x14ac:dyDescent="0.2">
      <c r="A197" s="566">
        <v>872</v>
      </c>
      <c r="B197" s="311" t="s">
        <v>1401</v>
      </c>
      <c r="C197" s="120" t="s">
        <v>1325</v>
      </c>
      <c r="D197" s="120" t="s">
        <v>1410</v>
      </c>
      <c r="E197" s="120">
        <v>160</v>
      </c>
      <c r="F197" s="120">
        <v>1976</v>
      </c>
      <c r="G197" s="589">
        <v>2274</v>
      </c>
      <c r="H197" s="577" t="s">
        <v>1376</v>
      </c>
      <c r="I197" s="112"/>
    </row>
    <row r="198" spans="1:9" ht="15" customHeight="1" x14ac:dyDescent="0.2">
      <c r="A198" s="573">
        <v>1375</v>
      </c>
      <c r="B198" s="585" t="s">
        <v>1402</v>
      </c>
      <c r="C198" s="550" t="s">
        <v>1325</v>
      </c>
      <c r="D198" s="550" t="s">
        <v>1466</v>
      </c>
      <c r="E198" s="550">
        <v>630</v>
      </c>
      <c r="F198" s="550">
        <v>1976</v>
      </c>
      <c r="G198" s="586">
        <v>2275</v>
      </c>
      <c r="H198" s="576" t="s">
        <v>1376</v>
      </c>
      <c r="I198" s="112"/>
    </row>
    <row r="199" spans="1:9" ht="15" customHeight="1" x14ac:dyDescent="0.2">
      <c r="A199" s="566">
        <v>1136</v>
      </c>
      <c r="B199" s="311" t="s">
        <v>1403</v>
      </c>
      <c r="C199" s="120" t="s">
        <v>1325</v>
      </c>
      <c r="D199" s="120" t="s">
        <v>1410</v>
      </c>
      <c r="E199" s="120">
        <v>160</v>
      </c>
      <c r="F199" s="120">
        <v>1976</v>
      </c>
      <c r="G199" s="589">
        <v>2276</v>
      </c>
      <c r="H199" s="577" t="s">
        <v>1376</v>
      </c>
      <c r="I199" s="112"/>
    </row>
    <row r="200" spans="1:9" ht="15" customHeight="1" x14ac:dyDescent="0.2">
      <c r="A200" s="573">
        <v>498</v>
      </c>
      <c r="B200" s="585" t="s">
        <v>1153</v>
      </c>
      <c r="C200" s="550" t="s">
        <v>1325</v>
      </c>
      <c r="D200" s="550" t="s">
        <v>1410</v>
      </c>
      <c r="E200" s="550">
        <v>160</v>
      </c>
      <c r="F200" s="550">
        <v>1979</v>
      </c>
      <c r="G200" s="586">
        <v>2277</v>
      </c>
      <c r="H200" s="576" t="s">
        <v>1376</v>
      </c>
      <c r="I200" s="112"/>
    </row>
    <row r="201" spans="1:9" ht="15" customHeight="1" x14ac:dyDescent="0.2">
      <c r="A201" s="566">
        <v>202</v>
      </c>
      <c r="B201" s="311" t="s">
        <v>1378</v>
      </c>
      <c r="C201" s="120" t="s">
        <v>1325</v>
      </c>
      <c r="D201" s="120" t="s">
        <v>1411</v>
      </c>
      <c r="E201" s="120">
        <v>400</v>
      </c>
      <c r="F201" s="120">
        <v>1970</v>
      </c>
      <c r="G201" s="589">
        <v>805</v>
      </c>
      <c r="H201" s="577" t="s">
        <v>1379</v>
      </c>
      <c r="I201" s="112"/>
    </row>
    <row r="202" spans="1:9" ht="15" customHeight="1" x14ac:dyDescent="0.2">
      <c r="A202" s="573" t="s">
        <v>1417</v>
      </c>
      <c r="B202" s="585" t="s">
        <v>1404</v>
      </c>
      <c r="C202" s="550" t="s">
        <v>1325</v>
      </c>
      <c r="D202" s="550" t="s">
        <v>1411</v>
      </c>
      <c r="E202" s="550">
        <v>400</v>
      </c>
      <c r="F202" s="550" t="s">
        <v>1330</v>
      </c>
      <c r="G202" s="586">
        <v>2278</v>
      </c>
      <c r="H202" s="576" t="s">
        <v>1376</v>
      </c>
      <c r="I202" s="112"/>
    </row>
    <row r="203" spans="1:9" ht="15" customHeight="1" x14ac:dyDescent="0.2">
      <c r="A203" s="566">
        <v>186</v>
      </c>
      <c r="B203" s="311" t="s">
        <v>1421</v>
      </c>
      <c r="C203" s="120" t="s">
        <v>1325</v>
      </c>
      <c r="D203" s="120" t="s">
        <v>1410</v>
      </c>
      <c r="E203" s="120">
        <v>160</v>
      </c>
      <c r="F203" s="120">
        <v>1979</v>
      </c>
      <c r="G203" s="589">
        <v>710</v>
      </c>
      <c r="H203" s="577" t="s">
        <v>1376</v>
      </c>
      <c r="I203" s="292"/>
    </row>
    <row r="204" spans="1:9" ht="15" customHeight="1" x14ac:dyDescent="0.2">
      <c r="A204" s="573">
        <v>34</v>
      </c>
      <c r="B204" s="585" t="s">
        <v>1405</v>
      </c>
      <c r="C204" s="550" t="s">
        <v>1325</v>
      </c>
      <c r="D204" s="550" t="s">
        <v>1339</v>
      </c>
      <c r="E204" s="550">
        <v>160</v>
      </c>
      <c r="F204" s="550">
        <v>1981</v>
      </c>
      <c r="G204" s="586">
        <v>2279</v>
      </c>
      <c r="H204" s="576" t="s">
        <v>1406</v>
      </c>
      <c r="I204" s="112"/>
    </row>
    <row r="205" spans="1:9" ht="15" customHeight="1" x14ac:dyDescent="0.2">
      <c r="A205" s="566">
        <v>24430</v>
      </c>
      <c r="B205" s="311" t="s">
        <v>1407</v>
      </c>
      <c r="C205" s="120" t="s">
        <v>1325</v>
      </c>
      <c r="D205" s="120" t="s">
        <v>1339</v>
      </c>
      <c r="E205" s="120">
        <v>160</v>
      </c>
      <c r="F205" s="120">
        <v>1979</v>
      </c>
      <c r="G205" s="589">
        <v>2280</v>
      </c>
      <c r="H205" s="577" t="s">
        <v>1406</v>
      </c>
      <c r="I205" s="292"/>
    </row>
    <row r="206" spans="1:9" ht="15" customHeight="1" x14ac:dyDescent="0.2">
      <c r="A206" s="573">
        <v>8112</v>
      </c>
      <c r="B206" s="585" t="s">
        <v>1384</v>
      </c>
      <c r="C206" s="550" t="s">
        <v>1325</v>
      </c>
      <c r="D206" s="550" t="s">
        <v>1328</v>
      </c>
      <c r="E206" s="550">
        <v>630</v>
      </c>
      <c r="F206" s="550">
        <v>1986</v>
      </c>
      <c r="G206" s="586">
        <v>880</v>
      </c>
      <c r="H206" s="576" t="s">
        <v>1385</v>
      </c>
      <c r="I206" s="112"/>
    </row>
    <row r="207" spans="1:9" ht="15" customHeight="1" x14ac:dyDescent="0.2">
      <c r="A207" s="566">
        <v>830</v>
      </c>
      <c r="B207" s="311" t="s">
        <v>1377</v>
      </c>
      <c r="C207" s="120" t="s">
        <v>1325</v>
      </c>
      <c r="D207" s="120" t="s">
        <v>1328</v>
      </c>
      <c r="E207" s="120">
        <v>630</v>
      </c>
      <c r="F207" s="120">
        <v>1988</v>
      </c>
      <c r="G207" s="589">
        <v>711</v>
      </c>
      <c r="H207" s="577" t="s">
        <v>1376</v>
      </c>
      <c r="I207" s="112"/>
    </row>
    <row r="208" spans="1:9" ht="15" customHeight="1" x14ac:dyDescent="0.2">
      <c r="A208" s="573">
        <v>323</v>
      </c>
      <c r="B208" s="585" t="s">
        <v>1390</v>
      </c>
      <c r="C208" s="550" t="s">
        <v>1325</v>
      </c>
      <c r="D208" s="550" t="s">
        <v>1328</v>
      </c>
      <c r="E208" s="550">
        <v>630</v>
      </c>
      <c r="F208" s="550">
        <v>1988</v>
      </c>
      <c r="G208" s="586">
        <v>911</v>
      </c>
      <c r="H208" s="576" t="s">
        <v>1389</v>
      </c>
      <c r="I208" s="112"/>
    </row>
    <row r="209" spans="1:9" ht="15" customHeight="1" x14ac:dyDescent="0.2">
      <c r="A209" s="566">
        <v>505</v>
      </c>
      <c r="B209" s="311" t="s">
        <v>1380</v>
      </c>
      <c r="C209" s="120" t="s">
        <v>1325</v>
      </c>
      <c r="D209" s="569" t="s">
        <v>1326</v>
      </c>
      <c r="E209" s="120">
        <v>250</v>
      </c>
      <c r="F209" s="120" t="s">
        <v>1330</v>
      </c>
      <c r="G209" s="589">
        <v>808</v>
      </c>
      <c r="H209" s="577" t="s">
        <v>1381</v>
      </c>
      <c r="I209" s="112"/>
    </row>
    <row r="210" spans="1:9" ht="15" customHeight="1" x14ac:dyDescent="0.2">
      <c r="A210" s="573" t="s">
        <v>1418</v>
      </c>
      <c r="B210" s="585" t="s">
        <v>1388</v>
      </c>
      <c r="C210" s="550" t="s">
        <v>1325</v>
      </c>
      <c r="D210" s="550" t="s">
        <v>1328</v>
      </c>
      <c r="E210" s="550">
        <v>630</v>
      </c>
      <c r="F210" s="550" t="s">
        <v>1330</v>
      </c>
      <c r="G210" s="586">
        <v>910</v>
      </c>
      <c r="H210" s="576" t="s">
        <v>1389</v>
      </c>
      <c r="I210" s="112"/>
    </row>
    <row r="211" spans="1:9" ht="15" customHeight="1" x14ac:dyDescent="0.2">
      <c r="A211" s="566" t="s">
        <v>1419</v>
      </c>
      <c r="B211" s="311" t="s">
        <v>1391</v>
      </c>
      <c r="C211" s="120" t="s">
        <v>1325</v>
      </c>
      <c r="D211" s="120" t="s">
        <v>1324</v>
      </c>
      <c r="E211" s="120">
        <v>400</v>
      </c>
      <c r="F211" s="120" t="s">
        <v>1330</v>
      </c>
      <c r="G211" s="589">
        <v>931</v>
      </c>
      <c r="H211" s="577" t="s">
        <v>1392</v>
      </c>
      <c r="I211" s="112"/>
    </row>
    <row r="212" spans="1:9" ht="32.25" customHeight="1" x14ac:dyDescent="0.2">
      <c r="A212" s="573">
        <v>72070</v>
      </c>
      <c r="B212" s="593" t="s">
        <v>1413</v>
      </c>
      <c r="C212" s="550" t="s">
        <v>1325</v>
      </c>
      <c r="D212" s="550" t="s">
        <v>1324</v>
      </c>
      <c r="E212" s="550">
        <v>400</v>
      </c>
      <c r="F212" s="550">
        <v>1980</v>
      </c>
      <c r="G212" s="575">
        <v>916</v>
      </c>
      <c r="H212" s="576" t="s">
        <v>1355</v>
      </c>
      <c r="I212" s="292"/>
    </row>
    <row r="213" spans="1:9" ht="43.5" customHeight="1" x14ac:dyDescent="0.2">
      <c r="A213" s="566" t="s">
        <v>1340</v>
      </c>
      <c r="B213" s="312" t="s">
        <v>1414</v>
      </c>
      <c r="C213" s="119" t="s">
        <v>1325</v>
      </c>
      <c r="D213" s="569" t="s">
        <v>1339</v>
      </c>
      <c r="E213" s="569">
        <v>160</v>
      </c>
      <c r="F213" s="569">
        <v>1989</v>
      </c>
      <c r="G213" s="305" t="s">
        <v>1096</v>
      </c>
      <c r="H213" s="577" t="s">
        <v>1365</v>
      </c>
      <c r="I213" s="292"/>
    </row>
    <row r="214" spans="1:9" ht="33" customHeight="1" x14ac:dyDescent="0.2">
      <c r="A214" s="573" t="s">
        <v>1420</v>
      </c>
      <c r="B214" s="593" t="s">
        <v>1382</v>
      </c>
      <c r="C214" s="550">
        <v>0</v>
      </c>
      <c r="D214" s="550">
        <v>0</v>
      </c>
      <c r="E214" s="550">
        <v>0</v>
      </c>
      <c r="F214" s="550">
        <v>0</v>
      </c>
      <c r="G214" s="586">
        <v>880</v>
      </c>
      <c r="H214" s="576" t="s">
        <v>1383</v>
      </c>
      <c r="I214" s="112"/>
    </row>
    <row r="215" spans="1:9" ht="20.25" customHeight="1" x14ac:dyDescent="0.2">
      <c r="A215" s="570">
        <v>0</v>
      </c>
      <c r="B215" s="311">
        <v>0</v>
      </c>
      <c r="C215" s="120">
        <v>0</v>
      </c>
      <c r="D215" s="120">
        <v>0</v>
      </c>
      <c r="E215" s="120">
        <v>0</v>
      </c>
      <c r="F215" s="120">
        <v>0</v>
      </c>
      <c r="G215" s="589">
        <v>0</v>
      </c>
      <c r="H215" s="597">
        <v>0</v>
      </c>
      <c r="I215" s="112"/>
    </row>
    <row r="216" spans="1:9" ht="15" customHeight="1" x14ac:dyDescent="0.2">
      <c r="A216" s="570">
        <v>10654</v>
      </c>
      <c r="B216" s="305"/>
      <c r="C216" s="305"/>
      <c r="D216" s="120" t="s">
        <v>1324</v>
      </c>
      <c r="E216" s="120">
        <v>400</v>
      </c>
      <c r="F216" s="598">
        <v>1981</v>
      </c>
      <c r="G216" s="589">
        <v>515</v>
      </c>
      <c r="H216" s="597" t="s">
        <v>1476</v>
      </c>
    </row>
    <row r="217" spans="1:9" ht="15" customHeight="1" x14ac:dyDescent="0.2">
      <c r="A217" s="600">
        <v>13085</v>
      </c>
      <c r="B217" s="305"/>
      <c r="C217" s="305"/>
      <c r="D217" s="120" t="s">
        <v>1328</v>
      </c>
      <c r="E217" s="550">
        <v>630</v>
      </c>
      <c r="F217" s="599" t="s">
        <v>1474</v>
      </c>
      <c r="G217" s="589">
        <v>830</v>
      </c>
      <c r="H217" s="597" t="s">
        <v>1477</v>
      </c>
    </row>
    <row r="218" spans="1:9" ht="15" customHeight="1" x14ac:dyDescent="0.2">
      <c r="A218" s="600">
        <v>28272</v>
      </c>
      <c r="B218" s="305"/>
      <c r="C218" s="305"/>
      <c r="D218" s="550" t="s">
        <v>1328</v>
      </c>
      <c r="E218" s="550">
        <v>630</v>
      </c>
      <c r="F218" s="598">
        <v>1984</v>
      </c>
      <c r="G218" s="589">
        <v>1208</v>
      </c>
      <c r="H218" s="577" t="s">
        <v>1479</v>
      </c>
    </row>
    <row r="219" spans="1:9" ht="15" customHeight="1" x14ac:dyDescent="0.2">
      <c r="A219" s="601">
        <v>10292</v>
      </c>
      <c r="B219" s="305"/>
      <c r="C219" s="305"/>
      <c r="D219" s="550" t="s">
        <v>1466</v>
      </c>
      <c r="E219" s="550">
        <v>630</v>
      </c>
      <c r="F219" s="598">
        <v>1978</v>
      </c>
      <c r="G219" s="589">
        <v>830</v>
      </c>
      <c r="H219" s="597" t="s">
        <v>1478</v>
      </c>
    </row>
    <row r="220" spans="1:9" ht="15" customHeight="1" x14ac:dyDescent="0.2">
      <c r="A220" s="601">
        <v>1</v>
      </c>
      <c r="B220" s="305">
        <v>0</v>
      </c>
      <c r="C220" s="305">
        <v>0</v>
      </c>
      <c r="D220" s="305" t="s">
        <v>1096</v>
      </c>
      <c r="E220" s="305" t="s">
        <v>1096</v>
      </c>
      <c r="F220" s="305" t="s">
        <v>1096</v>
      </c>
      <c r="G220" s="305" t="s">
        <v>1096</v>
      </c>
      <c r="H220" s="305" t="s">
        <v>1096</v>
      </c>
    </row>
    <row r="221" spans="1:9" ht="34.5" customHeight="1" x14ac:dyDescent="0.2">
      <c r="A221" s="601">
        <v>315358</v>
      </c>
      <c r="B221" s="781" t="s">
        <v>1480</v>
      </c>
      <c r="C221" s="563" t="s">
        <v>1325</v>
      </c>
      <c r="D221" s="550" t="s">
        <v>1324</v>
      </c>
      <c r="E221" s="120">
        <v>400</v>
      </c>
      <c r="F221" s="305">
        <v>2015</v>
      </c>
      <c r="G221" s="305"/>
      <c r="H221" s="305"/>
    </row>
    <row r="222" spans="1:9" ht="36.75" customHeight="1" x14ac:dyDescent="0.2">
      <c r="A222" s="601">
        <v>315359</v>
      </c>
      <c r="B222" s="781"/>
      <c r="C222" s="569" t="s">
        <v>1327</v>
      </c>
      <c r="D222" s="550" t="s">
        <v>1324</v>
      </c>
      <c r="E222" s="120">
        <v>400</v>
      </c>
      <c r="F222" s="598">
        <v>2015</v>
      </c>
      <c r="G222" s="305"/>
      <c r="H222" s="305"/>
    </row>
    <row r="223" spans="1:9" ht="28.5" customHeight="1" x14ac:dyDescent="0.2">
      <c r="A223" s="600">
        <v>80902</v>
      </c>
      <c r="B223" s="605" t="s">
        <v>1481</v>
      </c>
      <c r="C223" s="563" t="s">
        <v>1325</v>
      </c>
      <c r="D223" s="550" t="s">
        <v>1411</v>
      </c>
      <c r="E223" s="120">
        <v>400</v>
      </c>
      <c r="F223" s="598"/>
      <c r="G223" s="305"/>
      <c r="H223" s="305"/>
    </row>
    <row r="224" spans="1:9" ht="33.75" customHeight="1" x14ac:dyDescent="0.2">
      <c r="A224" s="600">
        <v>708334</v>
      </c>
      <c r="B224" s="605" t="s">
        <v>1482</v>
      </c>
      <c r="C224" s="563" t="s">
        <v>1325</v>
      </c>
      <c r="D224" s="550" t="s">
        <v>1328</v>
      </c>
      <c r="E224" s="550">
        <v>630</v>
      </c>
      <c r="F224" s="598">
        <v>2015</v>
      </c>
      <c r="G224" s="305"/>
      <c r="H224" s="305"/>
    </row>
    <row r="225" spans="1:8" ht="15" customHeight="1" x14ac:dyDescent="0.2">
      <c r="A225" s="292"/>
      <c r="B225" s="112"/>
      <c r="C225" s="112"/>
      <c r="D225" s="112"/>
      <c r="E225" s="112"/>
      <c r="F225" s="122"/>
      <c r="G225" s="112"/>
      <c r="H225" s="112"/>
    </row>
    <row r="226" spans="1:8" ht="15" customHeight="1" x14ac:dyDescent="0.2">
      <c r="A226" s="292"/>
      <c r="B226" s="112"/>
      <c r="C226" s="112"/>
      <c r="D226" s="112"/>
      <c r="E226" s="112"/>
      <c r="F226" s="122"/>
      <c r="G226" s="112"/>
      <c r="H226" s="112"/>
    </row>
    <row r="227" spans="1:8" ht="15" customHeight="1" x14ac:dyDescent="0.2">
      <c r="A227" s="292"/>
      <c r="B227" s="112"/>
      <c r="C227" s="112"/>
      <c r="D227" s="112"/>
      <c r="E227" s="112"/>
      <c r="F227" s="122"/>
      <c r="G227" s="112"/>
      <c r="H227" s="112"/>
    </row>
    <row r="228" spans="1:8" ht="15" customHeight="1" x14ac:dyDescent="0.2">
      <c r="A228" s="292"/>
      <c r="B228" s="112"/>
      <c r="C228" s="112"/>
      <c r="D228" s="112"/>
      <c r="E228" s="112"/>
      <c r="F228" s="122"/>
      <c r="G228" s="112"/>
      <c r="H228" s="112"/>
    </row>
    <row r="229" spans="1:8" ht="15" customHeight="1" x14ac:dyDescent="0.2">
      <c r="A229" s="292"/>
      <c r="B229" s="112"/>
      <c r="C229" s="112"/>
      <c r="D229" s="112"/>
      <c r="E229" s="112"/>
      <c r="F229" s="122"/>
      <c r="G229" s="112"/>
      <c r="H229" s="112"/>
    </row>
    <row r="230" spans="1:8" ht="15" customHeight="1" x14ac:dyDescent="0.2">
      <c r="A230" s="292"/>
      <c r="B230" s="112"/>
      <c r="C230" s="112"/>
      <c r="D230" s="112"/>
      <c r="E230" s="112"/>
      <c r="F230" s="122"/>
      <c r="G230" s="112"/>
      <c r="H230" s="112"/>
    </row>
    <row r="231" spans="1:8" ht="15" customHeight="1" x14ac:dyDescent="0.2">
      <c r="A231" s="292"/>
      <c r="B231" s="112"/>
      <c r="C231" s="112"/>
      <c r="D231" s="112"/>
      <c r="E231" s="112"/>
      <c r="F231" s="122"/>
      <c r="G231" s="112"/>
      <c r="H231" s="112"/>
    </row>
    <row r="232" spans="1:8" ht="15" customHeight="1" x14ac:dyDescent="0.2">
      <c r="A232" s="292"/>
      <c r="B232" s="112"/>
      <c r="C232" s="112"/>
      <c r="D232" s="112"/>
      <c r="E232" s="112"/>
      <c r="F232" s="122"/>
      <c r="G232" s="112"/>
      <c r="H232" s="112"/>
    </row>
    <row r="233" spans="1:8" ht="15" customHeight="1" x14ac:dyDescent="0.2">
      <c r="A233" s="292"/>
      <c r="B233" s="112"/>
      <c r="C233" s="112"/>
      <c r="D233" s="112"/>
      <c r="E233" s="112"/>
      <c r="F233" s="122"/>
      <c r="G233" s="112"/>
      <c r="H233" s="112"/>
    </row>
    <row r="234" spans="1:8" ht="15" customHeight="1" x14ac:dyDescent="0.2">
      <c r="A234" s="292"/>
      <c r="B234" s="112"/>
      <c r="C234" s="112"/>
      <c r="D234" s="112"/>
      <c r="E234" s="112"/>
      <c r="F234" s="122"/>
      <c r="G234" s="112"/>
      <c r="H234" s="112"/>
    </row>
    <row r="235" spans="1:8" ht="15" customHeight="1" x14ac:dyDescent="0.2">
      <c r="A235" s="292"/>
      <c r="B235" s="112"/>
      <c r="C235" s="112"/>
      <c r="D235" s="112"/>
      <c r="E235" s="112"/>
      <c r="F235" s="122"/>
      <c r="G235" s="112"/>
      <c r="H235" s="112"/>
    </row>
    <row r="236" spans="1:8" ht="15" customHeight="1" x14ac:dyDescent="0.2">
      <c r="A236" s="292"/>
      <c r="B236" s="112"/>
      <c r="C236" s="112"/>
      <c r="D236" s="112"/>
      <c r="E236" s="112"/>
      <c r="F236" s="122"/>
      <c r="G236" s="112"/>
      <c r="H236" s="112"/>
    </row>
    <row r="237" spans="1:8" ht="15" customHeight="1" x14ac:dyDescent="0.2">
      <c r="A237" s="292"/>
      <c r="B237" s="112"/>
      <c r="C237" s="112"/>
      <c r="D237" s="112"/>
      <c r="E237" s="112"/>
      <c r="F237" s="122"/>
      <c r="G237" s="112"/>
      <c r="H237" s="112"/>
    </row>
    <row r="238" spans="1:8" ht="15" customHeight="1" x14ac:dyDescent="0.2">
      <c r="A238" s="292"/>
      <c r="B238" s="112"/>
      <c r="C238" s="112"/>
      <c r="D238" s="112"/>
      <c r="E238" s="112"/>
      <c r="F238" s="122"/>
      <c r="G238" s="112"/>
      <c r="H238" s="112"/>
    </row>
    <row r="239" spans="1:8" ht="15" customHeight="1" x14ac:dyDescent="0.2">
      <c r="A239" s="292"/>
      <c r="B239" s="112"/>
      <c r="C239" s="112"/>
      <c r="D239" s="112"/>
      <c r="E239" s="112"/>
      <c r="F239" s="122"/>
      <c r="G239" s="112"/>
      <c r="H239" s="112"/>
    </row>
    <row r="240" spans="1:8" ht="15" customHeight="1" x14ac:dyDescent="0.2">
      <c r="A240" s="292"/>
      <c r="B240" s="112"/>
      <c r="C240" s="112"/>
      <c r="D240" s="112"/>
      <c r="E240" s="112"/>
      <c r="F240" s="122"/>
      <c r="G240" s="112"/>
      <c r="H240" s="112"/>
    </row>
    <row r="241" spans="1:8" ht="15" customHeight="1" x14ac:dyDescent="0.2">
      <c r="A241" s="292"/>
      <c r="B241" s="112"/>
      <c r="C241" s="112"/>
      <c r="D241" s="112"/>
      <c r="E241" s="112"/>
      <c r="F241" s="122"/>
      <c r="G241" s="112"/>
      <c r="H241" s="112"/>
    </row>
    <row r="242" spans="1:8" ht="15" customHeight="1" x14ac:dyDescent="0.2">
      <c r="A242" s="292"/>
      <c r="B242" s="112"/>
      <c r="C242" s="112"/>
      <c r="D242" s="112"/>
      <c r="E242" s="112"/>
      <c r="F242" s="122"/>
      <c r="G242" s="112"/>
      <c r="H242" s="112"/>
    </row>
    <row r="243" spans="1:8" ht="15" customHeight="1" x14ac:dyDescent="0.2">
      <c r="A243" s="292"/>
      <c r="B243" s="112"/>
      <c r="C243" s="112"/>
      <c r="D243" s="112"/>
      <c r="E243" s="112"/>
      <c r="F243" s="122"/>
      <c r="G243" s="112"/>
      <c r="H243" s="112"/>
    </row>
    <row r="244" spans="1:8" ht="15" customHeight="1" x14ac:dyDescent="0.2">
      <c r="A244" s="292"/>
      <c r="B244" s="112"/>
      <c r="C244" s="112"/>
      <c r="D244" s="112"/>
      <c r="E244" s="112"/>
      <c r="F244" s="122"/>
      <c r="G244" s="112"/>
      <c r="H244" s="112"/>
    </row>
    <row r="245" spans="1:8" ht="15" customHeight="1" x14ac:dyDescent="0.2">
      <c r="A245" s="292"/>
      <c r="B245" s="112"/>
      <c r="C245" s="112"/>
      <c r="D245" s="112"/>
      <c r="E245" s="112"/>
      <c r="F245" s="122"/>
      <c r="G245" s="112"/>
      <c r="H245" s="112"/>
    </row>
    <row r="246" spans="1:8" ht="15" customHeight="1" x14ac:dyDescent="0.2">
      <c r="A246" s="292"/>
      <c r="B246" s="112"/>
      <c r="C246" s="112"/>
      <c r="D246" s="112"/>
      <c r="E246" s="112"/>
      <c r="F246" s="122"/>
      <c r="G246" s="112"/>
      <c r="H246" s="112"/>
    </row>
    <row r="247" spans="1:8" ht="15" customHeight="1" x14ac:dyDescent="0.2">
      <c r="A247" s="292"/>
      <c r="B247" s="112"/>
      <c r="C247" s="112"/>
      <c r="D247" s="112"/>
      <c r="E247" s="112"/>
      <c r="F247" s="122"/>
      <c r="G247" s="112"/>
      <c r="H247" s="112"/>
    </row>
    <row r="248" spans="1:8" ht="15" customHeight="1" x14ac:dyDescent="0.2">
      <c r="A248" s="292"/>
      <c r="B248" s="112"/>
      <c r="C248" s="112"/>
      <c r="D248" s="112"/>
      <c r="E248" s="112"/>
      <c r="F248" s="122"/>
      <c r="G248" s="112"/>
      <c r="H248" s="112"/>
    </row>
    <row r="249" spans="1:8" ht="15" customHeight="1" x14ac:dyDescent="0.2">
      <c r="A249" s="292"/>
      <c r="B249" s="112"/>
      <c r="C249" s="112"/>
      <c r="D249" s="112"/>
      <c r="E249" s="112"/>
      <c r="F249" s="122"/>
      <c r="G249" s="112"/>
      <c r="H249" s="112"/>
    </row>
    <row r="250" spans="1:8" ht="15" customHeight="1" x14ac:dyDescent="0.2">
      <c r="A250" s="292"/>
      <c r="B250" s="112"/>
      <c r="C250" s="112"/>
      <c r="D250" s="112"/>
      <c r="E250" s="112"/>
      <c r="F250" s="122"/>
      <c r="G250" s="112"/>
      <c r="H250" s="112"/>
    </row>
    <row r="251" spans="1:8" ht="15" customHeight="1" x14ac:dyDescent="0.2">
      <c r="A251" s="292"/>
      <c r="B251" s="112"/>
      <c r="C251" s="112"/>
      <c r="D251" s="112"/>
      <c r="E251" s="112"/>
      <c r="F251" s="122"/>
      <c r="G251" s="112"/>
      <c r="H251" s="112"/>
    </row>
    <row r="252" spans="1:8" ht="15" customHeight="1" x14ac:dyDescent="0.2">
      <c r="A252" s="292"/>
      <c r="B252" s="112"/>
      <c r="C252" s="112"/>
      <c r="D252" s="112"/>
      <c r="E252" s="112"/>
      <c r="F252" s="122"/>
      <c r="G252" s="112"/>
      <c r="H252" s="112"/>
    </row>
    <row r="253" spans="1:8" ht="15" customHeight="1" x14ac:dyDescent="0.2">
      <c r="A253" s="292"/>
      <c r="B253" s="112"/>
      <c r="C253" s="112"/>
      <c r="D253" s="112"/>
      <c r="E253" s="112"/>
      <c r="F253" s="122"/>
      <c r="G253" s="112"/>
      <c r="H253" s="112"/>
    </row>
    <row r="254" spans="1:8" ht="15" customHeight="1" x14ac:dyDescent="0.2">
      <c r="A254" s="292"/>
      <c r="B254" s="112"/>
      <c r="C254" s="112"/>
      <c r="D254" s="112"/>
      <c r="E254" s="112"/>
      <c r="F254" s="122"/>
      <c r="G254" s="112"/>
      <c r="H254" s="112"/>
    </row>
    <row r="255" spans="1:8" ht="15" customHeight="1" x14ac:dyDescent="0.2">
      <c r="A255" s="292"/>
      <c r="B255" s="112"/>
      <c r="C255" s="112"/>
      <c r="D255" s="112"/>
      <c r="E255" s="112"/>
      <c r="F255" s="122"/>
      <c r="G255" s="112"/>
      <c r="H255" s="112"/>
    </row>
    <row r="256" spans="1:8" ht="15" customHeight="1" x14ac:dyDescent="0.2">
      <c r="A256" s="292"/>
      <c r="B256" s="112"/>
      <c r="C256" s="112"/>
      <c r="D256" s="112"/>
      <c r="E256" s="112"/>
      <c r="F256" s="122"/>
      <c r="G256" s="112"/>
      <c r="H256" s="112"/>
    </row>
    <row r="257" spans="1:8" ht="15" customHeight="1" x14ac:dyDescent="0.2">
      <c r="A257" s="292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BD554"/>
  <sheetViews>
    <sheetView topLeftCell="A397" zoomScale="80" zoomScaleNormal="80" workbookViewId="0">
      <selection activeCell="H401" sqref="H401"/>
    </sheetView>
  </sheetViews>
  <sheetFormatPr defaultColWidth="0" defaultRowHeight="18" x14ac:dyDescent="0.25"/>
  <cols>
    <col min="1" max="1" width="24.140625" customWidth="1"/>
    <col min="2" max="2" width="13.5703125" customWidth="1"/>
    <col min="3" max="3" width="11.140625" style="386" customWidth="1"/>
    <col min="4" max="4" width="41.85546875" customWidth="1"/>
    <col min="5" max="5" width="16.28515625" style="515" customWidth="1"/>
    <col min="6" max="6" width="18" style="515" customWidth="1"/>
    <col min="7" max="12" width="8.7109375" style="515" customWidth="1"/>
    <col min="13" max="13" width="12.5703125" customWidth="1"/>
    <col min="14" max="14" width="13" customWidth="1"/>
    <col min="15" max="15" width="12.140625" customWidth="1"/>
    <col min="16" max="16" width="13.85546875" customWidth="1"/>
    <col min="17" max="17" width="13.5703125" style="100" hidden="1" customWidth="1"/>
    <col min="18" max="18" width="14.42578125" style="100" hidden="1" customWidth="1"/>
    <col min="19" max="19" width="49.5703125" style="100" hidden="1" customWidth="1"/>
    <col min="20" max="21" width="9.140625" style="100" hidden="1" customWidth="1"/>
    <col min="22" max="56" width="0" style="100" hidden="1" customWidth="1"/>
    <col min="57" max="16384" width="9.140625" hidden="1"/>
  </cols>
  <sheetData>
    <row r="1" spans="1:19" ht="18.75" customHeight="1" x14ac:dyDescent="0.25">
      <c r="A1" s="228" t="s">
        <v>0</v>
      </c>
      <c r="B1" s="233"/>
      <c r="C1" s="375"/>
      <c r="D1" s="293" t="s">
        <v>5</v>
      </c>
      <c r="E1" s="495"/>
      <c r="F1" s="495"/>
      <c r="G1" s="813" t="s">
        <v>1555</v>
      </c>
      <c r="H1" s="814"/>
      <c r="I1" s="815"/>
      <c r="J1" s="813" t="s">
        <v>1556</v>
      </c>
      <c r="K1" s="814"/>
      <c r="L1" s="815"/>
      <c r="M1" s="810" t="s">
        <v>9</v>
      </c>
      <c r="N1" s="810" t="s">
        <v>10</v>
      </c>
      <c r="O1" s="810" t="s">
        <v>11</v>
      </c>
      <c r="P1" s="810" t="s">
        <v>12</v>
      </c>
      <c r="Q1" s="824"/>
      <c r="R1" s="808"/>
      <c r="S1" s="808"/>
    </row>
    <row r="2" spans="1:19" ht="18.75" x14ac:dyDescent="0.2">
      <c r="A2" s="297" t="s">
        <v>1</v>
      </c>
      <c r="B2" s="299" t="s">
        <v>5</v>
      </c>
      <c r="C2" s="366"/>
      <c r="D2" s="294" t="s">
        <v>7</v>
      </c>
      <c r="E2" s="496"/>
      <c r="F2" s="496"/>
      <c r="G2" s="816"/>
      <c r="H2" s="817"/>
      <c r="I2" s="818"/>
      <c r="J2" s="816"/>
      <c r="K2" s="817"/>
      <c r="L2" s="818"/>
      <c r="M2" s="811"/>
      <c r="N2" s="811"/>
      <c r="O2" s="811"/>
      <c r="P2" s="811"/>
      <c r="Q2" s="825"/>
      <c r="R2" s="809"/>
      <c r="S2" s="809"/>
    </row>
    <row r="3" spans="1:19" ht="18.75" x14ac:dyDescent="0.2">
      <c r="A3" s="297" t="s">
        <v>2</v>
      </c>
      <c r="B3" s="299" t="s">
        <v>6</v>
      </c>
      <c r="C3" s="366"/>
      <c r="D3" s="294" t="s">
        <v>8</v>
      </c>
      <c r="E3" s="496"/>
      <c r="F3" s="496"/>
      <c r="G3" s="816"/>
      <c r="H3" s="817"/>
      <c r="I3" s="818"/>
      <c r="J3" s="816"/>
      <c r="K3" s="817"/>
      <c r="L3" s="818"/>
      <c r="M3" s="811"/>
      <c r="N3" s="811"/>
      <c r="O3" s="811"/>
      <c r="P3" s="811"/>
      <c r="Q3" s="825"/>
      <c r="R3" s="809"/>
      <c r="S3" s="809"/>
    </row>
    <row r="4" spans="1:19" x14ac:dyDescent="0.2">
      <c r="A4" s="297" t="s">
        <v>3</v>
      </c>
      <c r="B4" s="301"/>
      <c r="C4" s="376"/>
      <c r="D4" s="295"/>
      <c r="E4" s="497"/>
      <c r="F4" s="497"/>
      <c r="G4" s="816"/>
      <c r="H4" s="817"/>
      <c r="I4" s="818"/>
      <c r="J4" s="816"/>
      <c r="K4" s="817"/>
      <c r="L4" s="818"/>
      <c r="M4" s="811"/>
      <c r="N4" s="811"/>
      <c r="O4" s="811"/>
      <c r="P4" s="811"/>
      <c r="Q4" s="825"/>
      <c r="R4" s="809"/>
      <c r="S4" s="809"/>
    </row>
    <row r="5" spans="1:19" ht="18.75" thickBot="1" x14ac:dyDescent="0.25">
      <c r="A5" s="298" t="s">
        <v>4</v>
      </c>
      <c r="B5" s="300"/>
      <c r="C5" s="377"/>
      <c r="D5" s="296"/>
      <c r="E5" s="498"/>
      <c r="F5" s="498"/>
      <c r="G5" s="819"/>
      <c r="H5" s="820"/>
      <c r="I5" s="821"/>
      <c r="J5" s="819"/>
      <c r="K5" s="820"/>
      <c r="L5" s="821"/>
      <c r="M5" s="812"/>
      <c r="N5" s="812"/>
      <c r="O5" s="812"/>
      <c r="P5" s="812"/>
      <c r="Q5" s="825"/>
      <c r="R5" s="809"/>
      <c r="S5" s="809"/>
    </row>
    <row r="6" spans="1:19" ht="50.25" customHeight="1" thickBot="1" x14ac:dyDescent="0.25">
      <c r="A6" s="150">
        <v>43922</v>
      </c>
      <c r="B6" s="1"/>
      <c r="C6" s="367" t="s">
        <v>1436</v>
      </c>
      <c r="D6" s="124" t="s">
        <v>1351</v>
      </c>
      <c r="E6" s="499" t="s">
        <v>1441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81" t="str">
        <f>'Данные по ТП'!C2</f>
        <v>ТМ-400/10</v>
      </c>
      <c r="N6" s="126" t="s">
        <v>1352</v>
      </c>
      <c r="O6" s="125" t="s">
        <v>5</v>
      </c>
      <c r="P6" s="127">
        <f>'Данные по ТП'!F2</f>
        <v>9187</v>
      </c>
    </row>
    <row r="7" spans="1:19" ht="18" customHeight="1" thickBot="1" x14ac:dyDescent="0.25">
      <c r="A7" s="689"/>
      <c r="B7" s="791" t="s">
        <v>53</v>
      </c>
      <c r="C7" s="368">
        <v>1</v>
      </c>
      <c r="D7" s="359"/>
      <c r="E7" s="500">
        <v>52.5</v>
      </c>
      <c r="F7" s="686">
        <f>((O7*1.73*220*0.9)/1000)+((N7*1.73*220*0.9)/1000)+((M7*1.73*220*0.9)/1000)</f>
        <v>0</v>
      </c>
      <c r="G7" s="822">
        <v>222</v>
      </c>
      <c r="H7" s="822">
        <v>230</v>
      </c>
      <c r="I7" s="822">
        <v>230</v>
      </c>
      <c r="J7" s="822">
        <v>396</v>
      </c>
      <c r="K7" s="822">
        <v>396</v>
      </c>
      <c r="L7" s="822">
        <v>397</v>
      </c>
      <c r="M7" s="357"/>
      <c r="N7" s="357"/>
      <c r="O7" s="357"/>
      <c r="P7" s="357"/>
      <c r="Q7" s="703"/>
      <c r="R7" s="703"/>
    </row>
    <row r="8" spans="1:19" ht="20.25" customHeight="1" thickBot="1" x14ac:dyDescent="0.25">
      <c r="A8" s="690"/>
      <c r="B8" s="802"/>
      <c r="C8" s="378">
        <v>2</v>
      </c>
      <c r="D8" s="143"/>
      <c r="E8" s="500">
        <v>26.25</v>
      </c>
      <c r="F8" s="686">
        <f t="shared" ref="F8:F11" si="0">((O8*1.73*220*0.9)/1000)+((N8*1.73*220*0.9)/1000)+((M8*1.73*220*0.9)/1000)</f>
        <v>0</v>
      </c>
      <c r="G8" s="823"/>
      <c r="H8" s="823"/>
      <c r="I8" s="823"/>
      <c r="J8" s="823"/>
      <c r="K8" s="823"/>
      <c r="L8" s="823"/>
      <c r="M8" s="144"/>
      <c r="N8" s="144"/>
      <c r="O8" s="144"/>
      <c r="P8" s="144"/>
    </row>
    <row r="9" spans="1:19" ht="19.5" thickBot="1" x14ac:dyDescent="0.25">
      <c r="A9" s="690"/>
      <c r="B9" s="802"/>
      <c r="C9" s="379">
        <v>3</v>
      </c>
      <c r="D9" s="145" t="s">
        <v>1540</v>
      </c>
      <c r="E9" s="501">
        <v>87.5</v>
      </c>
      <c r="F9" s="686">
        <f t="shared" si="0"/>
        <v>20.209859999999999</v>
      </c>
      <c r="G9" s="686"/>
      <c r="H9" s="686"/>
      <c r="I9" s="686"/>
      <c r="J9" s="686"/>
      <c r="K9" s="686"/>
      <c r="L9" s="686"/>
      <c r="M9" s="146">
        <v>18</v>
      </c>
      <c r="N9" s="146">
        <v>0</v>
      </c>
      <c r="O9" s="146">
        <v>41</v>
      </c>
      <c r="P9" s="146">
        <v>25</v>
      </c>
      <c r="Q9" s="703"/>
      <c r="R9" s="703"/>
    </row>
    <row r="10" spans="1:19" ht="19.5" customHeight="1" thickBot="1" x14ac:dyDescent="0.25">
      <c r="A10" s="806" t="s">
        <v>1544</v>
      </c>
      <c r="B10" s="802"/>
      <c r="C10" s="379">
        <v>4</v>
      </c>
      <c r="D10" s="145" t="s">
        <v>13</v>
      </c>
      <c r="E10" s="501">
        <v>25</v>
      </c>
      <c r="F10" s="686">
        <f t="shared" si="0"/>
        <v>7.5358800000000006</v>
      </c>
      <c r="G10" s="686"/>
      <c r="H10" s="686"/>
      <c r="I10" s="686"/>
      <c r="J10" s="686"/>
      <c r="K10" s="686"/>
      <c r="L10" s="686"/>
      <c r="M10" s="146">
        <v>22</v>
      </c>
      <c r="N10" s="146">
        <v>0</v>
      </c>
      <c r="O10" s="146">
        <v>0</v>
      </c>
      <c r="P10" s="146">
        <v>22</v>
      </c>
    </row>
    <row r="11" spans="1:19" ht="19.5" thickBot="1" x14ac:dyDescent="0.25">
      <c r="A11" s="806"/>
      <c r="B11" s="802"/>
      <c r="C11" s="379">
        <v>15</v>
      </c>
      <c r="D11" s="145" t="s">
        <v>892</v>
      </c>
      <c r="E11" s="501">
        <v>70</v>
      </c>
      <c r="F11" s="686">
        <f t="shared" si="0"/>
        <v>6.1657200000000003</v>
      </c>
      <c r="G11" s="686"/>
      <c r="H11" s="686"/>
      <c r="I11" s="686"/>
      <c r="J11" s="686"/>
      <c r="K11" s="686"/>
      <c r="L11" s="686"/>
      <c r="M11" s="146">
        <v>4</v>
      </c>
      <c r="N11" s="146">
        <v>6</v>
      </c>
      <c r="O11" s="146">
        <v>8</v>
      </c>
      <c r="P11" s="146">
        <v>5</v>
      </c>
      <c r="Q11" s="703"/>
      <c r="R11" s="703"/>
    </row>
    <row r="12" spans="1:19" ht="19.5" thickBot="1" x14ac:dyDescent="0.25">
      <c r="A12" s="806"/>
      <c r="B12" s="802"/>
      <c r="C12" s="379">
        <v>16</v>
      </c>
      <c r="D12" s="145"/>
      <c r="E12" s="501"/>
      <c r="F12" s="686"/>
      <c r="G12" s="686"/>
      <c r="H12" s="686"/>
      <c r="I12" s="686"/>
      <c r="J12" s="686"/>
      <c r="K12" s="686"/>
      <c r="L12" s="686"/>
      <c r="M12" s="146"/>
      <c r="N12" s="146"/>
      <c r="O12" s="146"/>
      <c r="P12" s="146"/>
    </row>
    <row r="13" spans="1:19" ht="19.5" thickBot="1" x14ac:dyDescent="0.25">
      <c r="A13" s="806"/>
      <c r="B13" s="802"/>
      <c r="C13" s="379" t="s">
        <v>1437</v>
      </c>
      <c r="D13" s="145"/>
      <c r="E13" s="501"/>
      <c r="F13" s="686"/>
      <c r="G13" s="686"/>
      <c r="H13" s="686"/>
      <c r="I13" s="686"/>
      <c r="J13" s="686"/>
      <c r="K13" s="686"/>
      <c r="L13" s="686"/>
      <c r="M13" s="146"/>
      <c r="N13" s="146"/>
      <c r="O13" s="146"/>
      <c r="P13" s="146"/>
      <c r="Q13" s="703"/>
      <c r="R13" s="703"/>
    </row>
    <row r="14" spans="1:19" ht="19.5" thickBot="1" x14ac:dyDescent="0.25">
      <c r="A14" s="806"/>
      <c r="B14" s="802"/>
      <c r="C14" s="379"/>
      <c r="D14" s="145"/>
      <c r="E14" s="501"/>
      <c r="F14" s="686"/>
      <c r="G14" s="686"/>
      <c r="H14" s="686"/>
      <c r="I14" s="686"/>
      <c r="J14" s="686"/>
      <c r="K14" s="686"/>
      <c r="L14" s="686"/>
      <c r="M14" s="687"/>
      <c r="N14" s="687"/>
      <c r="O14" s="687"/>
      <c r="P14" s="687"/>
    </row>
    <row r="15" spans="1:19" ht="19.5" thickBot="1" x14ac:dyDescent="0.25">
      <c r="A15" s="806"/>
      <c r="B15" s="802"/>
      <c r="C15" s="379"/>
      <c r="D15" s="145"/>
      <c r="E15" s="501"/>
      <c r="F15" s="686"/>
      <c r="G15" s="686"/>
      <c r="H15" s="686"/>
      <c r="I15" s="686"/>
      <c r="J15" s="686"/>
      <c r="K15" s="686"/>
      <c r="L15" s="686"/>
      <c r="M15" s="687"/>
      <c r="N15" s="687"/>
      <c r="O15" s="687"/>
      <c r="P15" s="687"/>
      <c r="Q15" s="703"/>
      <c r="R15" s="703"/>
    </row>
    <row r="16" spans="1:19" ht="19.5" thickBot="1" x14ac:dyDescent="0.25">
      <c r="A16" s="806"/>
      <c r="B16" s="802"/>
      <c r="C16" s="379"/>
      <c r="D16" s="145"/>
      <c r="E16" s="501"/>
      <c r="F16" s="686"/>
      <c r="G16" s="686"/>
      <c r="H16" s="686"/>
      <c r="I16" s="686"/>
      <c r="J16" s="686"/>
      <c r="K16" s="686"/>
      <c r="L16" s="686"/>
      <c r="M16" s="687"/>
      <c r="N16" s="687"/>
      <c r="O16" s="687"/>
      <c r="P16" s="687"/>
    </row>
    <row r="17" spans="1:18" ht="19.5" thickBot="1" x14ac:dyDescent="0.25">
      <c r="A17" s="806"/>
      <c r="B17" s="802"/>
      <c r="C17" s="379"/>
      <c r="D17" s="145"/>
      <c r="E17" s="501"/>
      <c r="F17" s="686"/>
      <c r="G17" s="686"/>
      <c r="H17" s="686"/>
      <c r="I17" s="686"/>
      <c r="J17" s="686"/>
      <c r="K17" s="686"/>
      <c r="L17" s="686"/>
      <c r="M17" s="687"/>
      <c r="N17" s="687"/>
      <c r="O17" s="687"/>
      <c r="P17" s="687"/>
    </row>
    <row r="18" spans="1:18" ht="19.5" thickBot="1" x14ac:dyDescent="0.25">
      <c r="A18" s="806"/>
      <c r="B18" s="802"/>
      <c r="C18" s="379"/>
      <c r="D18" s="145"/>
      <c r="E18" s="501"/>
      <c r="F18" s="686"/>
      <c r="G18" s="686"/>
      <c r="H18" s="686"/>
      <c r="I18" s="686"/>
      <c r="J18" s="686"/>
      <c r="K18" s="686"/>
      <c r="L18" s="686"/>
      <c r="M18" s="687"/>
      <c r="N18" s="687"/>
      <c r="O18" s="687"/>
      <c r="P18" s="687"/>
      <c r="Q18" s="703"/>
      <c r="R18" s="703"/>
    </row>
    <row r="19" spans="1:18" ht="19.5" thickBot="1" x14ac:dyDescent="0.25">
      <c r="A19" s="806"/>
      <c r="B19" s="802"/>
      <c r="C19" s="379"/>
      <c r="D19" s="145"/>
      <c r="E19" s="501"/>
      <c r="F19" s="686"/>
      <c r="G19" s="686"/>
      <c r="H19" s="686"/>
      <c r="I19" s="686"/>
      <c r="J19" s="686"/>
      <c r="K19" s="686"/>
      <c r="L19" s="686"/>
      <c r="M19" s="687"/>
      <c r="N19" s="687"/>
      <c r="O19" s="687"/>
      <c r="P19" s="687"/>
    </row>
    <row r="20" spans="1:18" ht="19.5" thickBot="1" x14ac:dyDescent="0.25">
      <c r="A20" s="806"/>
      <c r="B20" s="802"/>
      <c r="C20" s="379"/>
      <c r="D20" s="145"/>
      <c r="E20" s="501"/>
      <c r="F20" s="686"/>
      <c r="G20" s="686"/>
      <c r="H20" s="686"/>
      <c r="I20" s="686"/>
      <c r="J20" s="686"/>
      <c r="K20" s="686"/>
      <c r="L20" s="686"/>
      <c r="M20" s="361"/>
      <c r="N20" s="361"/>
      <c r="O20" s="361"/>
      <c r="P20" s="361"/>
      <c r="Q20" s="703"/>
      <c r="R20" s="703"/>
    </row>
    <row r="21" spans="1:18" ht="19.5" thickBot="1" x14ac:dyDescent="0.25">
      <c r="A21" s="806"/>
      <c r="B21" s="802"/>
      <c r="C21" s="379"/>
      <c r="D21" s="145"/>
      <c r="E21" s="501"/>
      <c r="F21" s="686"/>
      <c r="G21" s="686"/>
      <c r="H21" s="686"/>
      <c r="I21" s="686"/>
      <c r="J21" s="686"/>
      <c r="K21" s="686"/>
      <c r="L21" s="686"/>
      <c r="M21" s="361"/>
      <c r="N21" s="361"/>
      <c r="O21" s="361"/>
      <c r="P21" s="361"/>
    </row>
    <row r="22" spans="1:18" ht="18.75" thickBot="1" x14ac:dyDescent="0.25">
      <c r="A22" s="806"/>
      <c r="B22" s="802"/>
      <c r="C22" s="379"/>
      <c r="D22" s="3" t="s">
        <v>1314</v>
      </c>
      <c r="E22" s="502"/>
      <c r="F22" s="502"/>
      <c r="G22" s="502"/>
      <c r="H22" s="502"/>
      <c r="I22" s="502"/>
      <c r="J22" s="502"/>
      <c r="K22" s="502"/>
      <c r="L22" s="502"/>
      <c r="M22" s="6">
        <f>SUM(M7:M13)</f>
        <v>44</v>
      </c>
      <c r="N22" s="6">
        <f>SUM(N7:N13)</f>
        <v>6</v>
      </c>
      <c r="O22" s="6">
        <f>SUM(O7:O13)</f>
        <v>49</v>
      </c>
      <c r="P22" s="6">
        <f>SUM(P7:P13)</f>
        <v>52</v>
      </c>
    </row>
    <row r="23" spans="1:18" ht="19.5" thickBot="1" x14ac:dyDescent="0.25">
      <c r="A23" s="806"/>
      <c r="B23" s="802"/>
      <c r="C23" s="379"/>
      <c r="D23" s="3" t="s">
        <v>1315</v>
      </c>
      <c r="E23" s="502"/>
      <c r="F23" s="502"/>
      <c r="G23" s="502"/>
      <c r="H23" s="502"/>
      <c r="I23" s="502"/>
      <c r="J23" s="502"/>
      <c r="K23" s="502"/>
      <c r="L23" s="502"/>
      <c r="M23" s="135">
        <f>(M22*1.73*220*0.9)/1000</f>
        <v>15.071760000000001</v>
      </c>
      <c r="N23" s="135">
        <f>(N22*1.73*220*0.9)/1000</f>
        <v>2.05524</v>
      </c>
      <c r="O23" s="135">
        <f>(O22*1.73*220*0.9)/1000</f>
        <v>16.784459999999999</v>
      </c>
      <c r="P23" s="136"/>
      <c r="Q23" s="168"/>
    </row>
    <row r="24" spans="1:18" ht="18.75" thickBot="1" x14ac:dyDescent="0.25">
      <c r="A24" s="806"/>
      <c r="B24" s="802"/>
      <c r="C24" s="379"/>
      <c r="D24" s="3" t="s">
        <v>1316</v>
      </c>
      <c r="E24" s="503"/>
      <c r="F24" s="503"/>
      <c r="G24" s="503"/>
      <c r="H24" s="503"/>
      <c r="I24" s="503"/>
      <c r="J24" s="503"/>
      <c r="K24" s="503"/>
      <c r="L24" s="503"/>
      <c r="M24" s="788">
        <f>(M23+N23+O23)</f>
        <v>33.911460000000005</v>
      </c>
      <c r="N24" s="789"/>
      <c r="O24" s="789"/>
      <c r="P24" s="790"/>
      <c r="Q24" s="168"/>
    </row>
    <row r="25" spans="1:18" ht="18.75" thickBot="1" x14ac:dyDescent="0.25">
      <c r="A25" s="806"/>
      <c r="B25" s="802"/>
      <c r="C25" s="380"/>
      <c r="D25" s="159"/>
      <c r="E25" s="504"/>
      <c r="F25" s="504"/>
      <c r="G25" s="504"/>
      <c r="H25" s="504"/>
      <c r="I25" s="504"/>
      <c r="J25" s="504"/>
      <c r="K25" s="504"/>
      <c r="L25" s="504"/>
      <c r="M25" s="160"/>
      <c r="N25" s="160"/>
      <c r="O25" s="160"/>
      <c r="P25" s="161"/>
      <c r="Q25" s="168"/>
    </row>
    <row r="26" spans="1:18" ht="41.25" thickBot="1" x14ac:dyDescent="0.25">
      <c r="A26" s="806"/>
      <c r="B26" s="802"/>
      <c r="C26" s="380"/>
      <c r="D26" s="124" t="s">
        <v>1327</v>
      </c>
      <c r="E26" s="499" t="s">
        <v>1441</v>
      </c>
      <c r="F26" s="499" t="s">
        <v>1511</v>
      </c>
      <c r="G26" s="499" t="s">
        <v>1557</v>
      </c>
      <c r="H26" s="720" t="s">
        <v>1558</v>
      </c>
      <c r="I26" s="499" t="s">
        <v>1559</v>
      </c>
      <c r="J26" s="720" t="s">
        <v>1446</v>
      </c>
      <c r="K26" s="499" t="s">
        <v>1560</v>
      </c>
      <c r="L26" s="499" t="s">
        <v>1561</v>
      </c>
      <c r="M26" s="125" t="str">
        <f>'Данные по ТП'!C3</f>
        <v>ТМ-250/10</v>
      </c>
      <c r="N26" s="126" t="s">
        <v>1352</v>
      </c>
      <c r="O26" s="125" t="s">
        <v>5</v>
      </c>
      <c r="P26" s="127">
        <f>'Данные по ТП'!F3</f>
        <v>12902</v>
      </c>
    </row>
    <row r="27" spans="1:18" ht="19.5" thickBot="1" x14ac:dyDescent="0.25">
      <c r="A27" s="806"/>
      <c r="B27" s="802"/>
      <c r="C27" s="378" t="s">
        <v>1438</v>
      </c>
      <c r="D27" s="148" t="s">
        <v>1456</v>
      </c>
      <c r="E27" s="500" t="s">
        <v>1457</v>
      </c>
      <c r="F27" s="686">
        <f>((O27*1.73*220*0.9)/1000)+((N27*1.73*220*0.9)/1000)+((M27*1.73*220*0.9)/1000)</f>
        <v>0</v>
      </c>
      <c r="G27" s="822"/>
      <c r="H27" s="822"/>
      <c r="I27" s="822"/>
      <c r="J27" s="822"/>
      <c r="K27" s="822"/>
      <c r="L27" s="822"/>
      <c r="M27" s="144">
        <v>0</v>
      </c>
      <c r="N27" s="144">
        <v>0</v>
      </c>
      <c r="O27" s="144">
        <v>0</v>
      </c>
      <c r="P27" s="144">
        <v>0</v>
      </c>
      <c r="Q27" s="703"/>
      <c r="R27" s="703"/>
    </row>
    <row r="28" spans="1:18" ht="19.5" thickBot="1" x14ac:dyDescent="0.25">
      <c r="A28" s="806"/>
      <c r="B28" s="802"/>
      <c r="C28" s="379">
        <v>8</v>
      </c>
      <c r="D28" s="149" t="s">
        <v>870</v>
      </c>
      <c r="E28" s="501" t="s">
        <v>1458</v>
      </c>
      <c r="F28" s="686">
        <f t="shared" ref="F28:F32" si="1">((O28*1.73*220*0.9)/1000)+((N28*1.73*220*0.9)/1000)+((M28*1.73*220*0.9)/1000)</f>
        <v>0</v>
      </c>
      <c r="G28" s="823"/>
      <c r="H28" s="823"/>
      <c r="I28" s="823"/>
      <c r="J28" s="823"/>
      <c r="K28" s="823"/>
      <c r="L28" s="823"/>
      <c r="M28" s="146">
        <v>0</v>
      </c>
      <c r="N28" s="146">
        <v>0</v>
      </c>
      <c r="O28" s="146">
        <v>0</v>
      </c>
      <c r="P28" s="146">
        <v>0</v>
      </c>
    </row>
    <row r="29" spans="1:18" ht="19.5" thickBot="1" x14ac:dyDescent="0.25">
      <c r="A29" s="806"/>
      <c r="B29" s="802"/>
      <c r="C29" s="379">
        <v>9</v>
      </c>
      <c r="D29" s="145" t="s">
        <v>14</v>
      </c>
      <c r="E29" s="501" t="s">
        <v>1459</v>
      </c>
      <c r="F29" s="686">
        <f t="shared" si="1"/>
        <v>0</v>
      </c>
      <c r="G29" s="686"/>
      <c r="H29" s="686"/>
      <c r="I29" s="686"/>
      <c r="J29" s="686"/>
      <c r="K29" s="686"/>
      <c r="L29" s="686"/>
      <c r="M29" s="146"/>
      <c r="N29" s="146"/>
      <c r="O29" s="146"/>
      <c r="P29" s="146"/>
      <c r="Q29" s="703"/>
      <c r="R29" s="703"/>
    </row>
    <row r="30" spans="1:18" ht="19.5" thickBot="1" x14ac:dyDescent="0.25">
      <c r="A30" s="806"/>
      <c r="B30" s="802"/>
      <c r="C30" s="379">
        <v>10</v>
      </c>
      <c r="D30" s="145" t="s">
        <v>1541</v>
      </c>
      <c r="E30" s="501" t="s">
        <v>1460</v>
      </c>
      <c r="F30" s="686">
        <f t="shared" si="1"/>
        <v>3.4253999999999998</v>
      </c>
      <c r="G30" s="686"/>
      <c r="H30" s="686"/>
      <c r="I30" s="686"/>
      <c r="J30" s="686"/>
      <c r="K30" s="686"/>
      <c r="L30" s="686"/>
      <c r="M30" s="146">
        <v>3</v>
      </c>
      <c r="N30" s="146">
        <v>6</v>
      </c>
      <c r="O30" s="146">
        <v>1</v>
      </c>
      <c r="P30" s="146">
        <v>4</v>
      </c>
      <c r="R30" s="704"/>
    </row>
    <row r="31" spans="1:18" ht="19.5" thickBot="1" x14ac:dyDescent="0.25">
      <c r="A31" s="806"/>
      <c r="B31" s="802"/>
      <c r="C31" s="379">
        <v>11</v>
      </c>
      <c r="D31" s="145" t="s">
        <v>1542</v>
      </c>
      <c r="E31" s="501" t="s">
        <v>1461</v>
      </c>
      <c r="F31" s="686">
        <f t="shared" si="1"/>
        <v>0</v>
      </c>
      <c r="G31" s="686"/>
      <c r="H31" s="686"/>
      <c r="I31" s="686"/>
      <c r="J31" s="686"/>
      <c r="K31" s="686"/>
      <c r="L31" s="686"/>
      <c r="M31" s="146">
        <v>0</v>
      </c>
      <c r="N31" s="146">
        <v>0</v>
      </c>
      <c r="O31" s="146">
        <v>0</v>
      </c>
      <c r="P31" s="146">
        <v>0</v>
      </c>
      <c r="Q31" s="703"/>
      <c r="R31" s="703"/>
    </row>
    <row r="32" spans="1:18" ht="19.5" thickBot="1" x14ac:dyDescent="0.25">
      <c r="A32" s="806"/>
      <c r="B32" s="802"/>
      <c r="C32" s="379">
        <v>12</v>
      </c>
      <c r="D32" s="145" t="s">
        <v>1543</v>
      </c>
      <c r="E32" s="501" t="s">
        <v>1462</v>
      </c>
      <c r="F32" s="686">
        <f t="shared" si="1"/>
        <v>5.4806399999999993</v>
      </c>
      <c r="G32" s="686"/>
      <c r="H32" s="686"/>
      <c r="I32" s="686"/>
      <c r="J32" s="686"/>
      <c r="K32" s="686"/>
      <c r="L32" s="686"/>
      <c r="M32" s="146">
        <v>0</v>
      </c>
      <c r="N32" s="146">
        <v>14</v>
      </c>
      <c r="O32" s="146">
        <v>2</v>
      </c>
      <c r="P32" s="146">
        <v>11</v>
      </c>
    </row>
    <row r="33" spans="1:18" ht="19.5" thickBot="1" x14ac:dyDescent="0.25">
      <c r="A33" s="806"/>
      <c r="B33" s="802"/>
      <c r="C33" s="379"/>
      <c r="D33" s="145"/>
      <c r="E33" s="501"/>
      <c r="F33" s="686"/>
      <c r="G33" s="686"/>
      <c r="H33" s="686"/>
      <c r="I33" s="686"/>
      <c r="J33" s="686"/>
      <c r="K33" s="686"/>
      <c r="L33" s="686"/>
      <c r="M33" s="687"/>
      <c r="N33" s="687"/>
      <c r="O33" s="687"/>
      <c r="P33" s="687"/>
      <c r="Q33" s="703"/>
      <c r="R33" s="703"/>
    </row>
    <row r="34" spans="1:18" ht="19.5" thickBot="1" x14ac:dyDescent="0.25">
      <c r="A34" s="806"/>
      <c r="B34" s="802"/>
      <c r="C34" s="379"/>
      <c r="D34" s="145"/>
      <c r="E34" s="501"/>
      <c r="F34" s="686"/>
      <c r="G34" s="686"/>
      <c r="H34" s="686"/>
      <c r="I34" s="686"/>
      <c r="J34" s="686"/>
      <c r="K34" s="686"/>
      <c r="L34" s="686"/>
      <c r="M34" s="687"/>
      <c r="N34" s="687"/>
      <c r="O34" s="687"/>
      <c r="P34" s="687"/>
    </row>
    <row r="35" spans="1:18" ht="19.5" thickBot="1" x14ac:dyDescent="0.25">
      <c r="A35" s="806"/>
      <c r="B35" s="802"/>
      <c r="C35" s="379"/>
      <c r="D35" s="145"/>
      <c r="E35" s="501"/>
      <c r="F35" s="686"/>
      <c r="G35" s="686"/>
      <c r="H35" s="686"/>
      <c r="I35" s="686"/>
      <c r="J35" s="686"/>
      <c r="K35" s="686"/>
      <c r="L35" s="686"/>
      <c r="M35" s="687"/>
      <c r="N35" s="687"/>
      <c r="O35" s="687"/>
      <c r="P35" s="687"/>
      <c r="Q35" s="703"/>
      <c r="R35" s="703"/>
    </row>
    <row r="36" spans="1:18" ht="19.5" thickBot="1" x14ac:dyDescent="0.25">
      <c r="A36" s="806"/>
      <c r="B36" s="802"/>
      <c r="C36" s="379"/>
      <c r="D36" s="145"/>
      <c r="E36" s="501"/>
      <c r="F36" s="686"/>
      <c r="G36" s="686"/>
      <c r="H36" s="686"/>
      <c r="I36" s="686"/>
      <c r="J36" s="686"/>
      <c r="K36" s="686"/>
      <c r="L36" s="686"/>
      <c r="M36" s="687"/>
      <c r="N36" s="687"/>
      <c r="O36" s="687"/>
      <c r="P36" s="687"/>
    </row>
    <row r="37" spans="1:18" ht="19.5" thickBot="1" x14ac:dyDescent="0.25">
      <c r="A37" s="806"/>
      <c r="B37" s="802"/>
      <c r="C37" s="379"/>
      <c r="D37" s="145"/>
      <c r="E37" s="501"/>
      <c r="F37" s="686"/>
      <c r="G37" s="686"/>
      <c r="H37" s="686"/>
      <c r="I37" s="686"/>
      <c r="J37" s="686"/>
      <c r="K37" s="686"/>
      <c r="L37" s="686"/>
      <c r="M37" s="687"/>
      <c r="N37" s="687"/>
      <c r="O37" s="687"/>
      <c r="P37" s="687"/>
    </row>
    <row r="38" spans="1:18" ht="19.5" thickBot="1" x14ac:dyDescent="0.25">
      <c r="A38" s="806"/>
      <c r="B38" s="802"/>
      <c r="C38" s="379"/>
      <c r="D38" s="145"/>
      <c r="E38" s="501"/>
      <c r="F38" s="686"/>
      <c r="G38" s="686"/>
      <c r="H38" s="686"/>
      <c r="I38" s="686"/>
      <c r="J38" s="686"/>
      <c r="K38" s="686"/>
      <c r="L38" s="686"/>
      <c r="M38" s="687"/>
      <c r="N38" s="687"/>
      <c r="O38" s="687"/>
      <c r="P38" s="687"/>
      <c r="Q38" s="703"/>
      <c r="R38" s="703"/>
    </row>
    <row r="39" spans="1:18" ht="19.5" thickBot="1" x14ac:dyDescent="0.25">
      <c r="A39" s="806"/>
      <c r="B39" s="802"/>
      <c r="C39" s="379"/>
      <c r="D39" s="145"/>
      <c r="E39" s="501"/>
      <c r="F39" s="686"/>
      <c r="G39" s="686"/>
      <c r="H39" s="686"/>
      <c r="I39" s="686"/>
      <c r="J39" s="686"/>
      <c r="K39" s="686"/>
      <c r="L39" s="686"/>
      <c r="M39" s="361"/>
      <c r="N39" s="361"/>
      <c r="O39" s="361"/>
      <c r="P39" s="361"/>
    </row>
    <row r="40" spans="1:18" ht="19.5" thickBot="1" x14ac:dyDescent="0.25">
      <c r="A40" s="806"/>
      <c r="B40" s="802"/>
      <c r="C40" s="379"/>
      <c r="D40" s="145"/>
      <c r="E40" s="501"/>
      <c r="F40" s="501"/>
      <c r="G40" s="501"/>
      <c r="H40" s="501"/>
      <c r="I40" s="501"/>
      <c r="J40" s="501"/>
      <c r="K40" s="501"/>
      <c r="L40" s="501"/>
      <c r="M40" s="361"/>
      <c r="N40" s="361"/>
      <c r="O40" s="361"/>
      <c r="P40" s="361"/>
      <c r="Q40" s="703"/>
      <c r="R40" s="703"/>
    </row>
    <row r="41" spans="1:18" ht="19.5" thickBot="1" x14ac:dyDescent="0.25">
      <c r="A41" s="806"/>
      <c r="B41" s="802"/>
      <c r="C41" s="379"/>
      <c r="D41" s="145"/>
      <c r="E41" s="501"/>
      <c r="F41" s="501"/>
      <c r="G41" s="501"/>
      <c r="H41" s="501"/>
      <c r="I41" s="501"/>
      <c r="J41" s="501"/>
      <c r="K41" s="501"/>
      <c r="L41" s="501"/>
      <c r="M41" s="146"/>
      <c r="N41" s="146"/>
      <c r="O41" s="146"/>
      <c r="P41" s="146"/>
    </row>
    <row r="42" spans="1:18" ht="19.5" thickBot="1" x14ac:dyDescent="0.25">
      <c r="A42" s="806"/>
      <c r="B42" s="802"/>
      <c r="C42" s="379"/>
      <c r="D42" s="3" t="s">
        <v>1313</v>
      </c>
      <c r="E42" s="502"/>
      <c r="F42" s="502"/>
      <c r="G42" s="502"/>
      <c r="H42" s="502"/>
      <c r="I42" s="502"/>
      <c r="J42" s="502"/>
      <c r="K42" s="502"/>
      <c r="L42" s="502"/>
      <c r="M42" s="7">
        <f>SUM(M27:M32)</f>
        <v>3</v>
      </c>
      <c r="N42" s="7">
        <f>SUM(N27:N32)</f>
        <v>20</v>
      </c>
      <c r="O42" s="7">
        <f>SUM(O27:O32)</f>
        <v>3</v>
      </c>
      <c r="P42" s="7">
        <f>SUM(P27:P32)</f>
        <v>15</v>
      </c>
    </row>
    <row r="43" spans="1:18" ht="19.5" thickBot="1" x14ac:dyDescent="0.25">
      <c r="A43" s="806"/>
      <c r="B43" s="802"/>
      <c r="C43" s="379"/>
      <c r="D43" s="3" t="s">
        <v>1315</v>
      </c>
      <c r="E43" s="502"/>
      <c r="F43" s="502"/>
      <c r="G43" s="502"/>
      <c r="H43" s="502"/>
      <c r="I43" s="502"/>
      <c r="J43" s="502"/>
      <c r="K43" s="502"/>
      <c r="L43" s="502"/>
      <c r="M43" s="135">
        <f t="shared" ref="M43:O43" si="2">(M42*1.73*220*0.9)/1000</f>
        <v>1.02762</v>
      </c>
      <c r="N43" s="135">
        <f t="shared" si="2"/>
        <v>6.8508000000000004</v>
      </c>
      <c r="O43" s="135">
        <f t="shared" si="2"/>
        <v>1.02762</v>
      </c>
      <c r="P43" s="136"/>
      <c r="Q43" s="168"/>
    </row>
    <row r="44" spans="1:18" ht="18.75" thickBot="1" x14ac:dyDescent="0.25">
      <c r="A44" s="806"/>
      <c r="B44" s="802"/>
      <c r="C44" s="379"/>
      <c r="D44" s="3" t="s">
        <v>1317</v>
      </c>
      <c r="E44" s="503"/>
      <c r="F44" s="503"/>
      <c r="G44" s="503"/>
      <c r="H44" s="503"/>
      <c r="I44" s="503"/>
      <c r="J44" s="503"/>
      <c r="K44" s="503"/>
      <c r="L44" s="503"/>
      <c r="M44" s="788">
        <f>(M43+N43+O43)</f>
        <v>8.9060400000000008</v>
      </c>
      <c r="N44" s="789"/>
      <c r="O44" s="789"/>
      <c r="P44" s="790"/>
    </row>
    <row r="45" spans="1:18" ht="21" thickBot="1" x14ac:dyDescent="0.25">
      <c r="A45" s="806"/>
      <c r="B45" s="802"/>
      <c r="C45" s="379"/>
      <c r="D45" s="9" t="s">
        <v>59</v>
      </c>
      <c r="E45" s="505"/>
      <c r="F45" s="505"/>
      <c r="G45" s="505"/>
      <c r="H45" s="505"/>
      <c r="I45" s="505"/>
      <c r="J45" s="505"/>
      <c r="K45" s="505"/>
      <c r="L45" s="505"/>
      <c r="M45" s="10">
        <f>M42+M22</f>
        <v>47</v>
      </c>
      <c r="N45" s="10">
        <f>N42+N22</f>
        <v>26</v>
      </c>
      <c r="O45" s="10">
        <f>O42+O22</f>
        <v>52</v>
      </c>
      <c r="P45" s="10">
        <f>P42+P22</f>
        <v>67</v>
      </c>
    </row>
    <row r="46" spans="1:18" ht="21.75" customHeight="1" thickBot="1" x14ac:dyDescent="0.25">
      <c r="A46" s="807"/>
      <c r="B46" s="803"/>
      <c r="C46" s="381"/>
      <c r="D46" s="785"/>
      <c r="E46" s="786"/>
      <c r="F46" s="786"/>
      <c r="G46" s="786"/>
      <c r="H46" s="786"/>
      <c r="I46" s="786"/>
      <c r="J46" s="786"/>
      <c r="K46" s="786"/>
      <c r="L46" s="786"/>
      <c r="M46" s="786"/>
      <c r="N46" s="786"/>
      <c r="O46" s="786"/>
      <c r="P46" s="787"/>
      <c r="Q46" s="168"/>
    </row>
    <row r="47" spans="1:18" s="100" customFormat="1" ht="39.75" customHeight="1" thickBot="1" x14ac:dyDescent="0.25">
      <c r="A47" s="164"/>
      <c r="B47" s="162"/>
      <c r="C47" s="382"/>
      <c r="D47" s="629" t="str">
        <f>HYPERLINK("#Оглавление!h5","&lt;&lt;&lt;&lt;&lt;")</f>
        <v>&lt;&lt;&lt;&lt;&lt;</v>
      </c>
      <c r="E47" s="506"/>
      <c r="F47" s="506"/>
      <c r="G47" s="506"/>
      <c r="H47" s="506"/>
      <c r="I47" s="506"/>
      <c r="J47" s="506"/>
      <c r="K47" s="506"/>
      <c r="L47" s="506"/>
      <c r="M47" s="163"/>
      <c r="N47" s="163"/>
      <c r="O47" s="163"/>
      <c r="P47" s="163"/>
    </row>
    <row r="48" spans="1:18" ht="41.25" thickBot="1" x14ac:dyDescent="0.25">
      <c r="A48" s="150">
        <v>43922</v>
      </c>
      <c r="B48" s="1"/>
      <c r="C48" s="367"/>
      <c r="D48" s="124" t="s">
        <v>1351</v>
      </c>
      <c r="E48" s="499" t="s">
        <v>1441</v>
      </c>
      <c r="F48" s="499" t="s">
        <v>1511</v>
      </c>
      <c r="G48" s="499" t="s">
        <v>1557</v>
      </c>
      <c r="H48" s="720" t="s">
        <v>1558</v>
      </c>
      <c r="I48" s="499" t="s">
        <v>1559</v>
      </c>
      <c r="J48" s="720" t="s">
        <v>1446</v>
      </c>
      <c r="K48" s="499" t="s">
        <v>1560</v>
      </c>
      <c r="L48" s="499" t="s">
        <v>1561</v>
      </c>
      <c r="M48" s="125" t="str">
        <f>'Данные по ТП'!C4</f>
        <v>ТМ-630/10</v>
      </c>
      <c r="N48" s="126" t="s">
        <v>1352</v>
      </c>
      <c r="O48" s="125" t="s">
        <v>5</v>
      </c>
      <c r="P48" s="127">
        <f>'Данные по ТП'!F4</f>
        <v>52249</v>
      </c>
    </row>
    <row r="49" spans="1:18" ht="18.75" customHeight="1" thickBot="1" x14ac:dyDescent="0.25">
      <c r="A49" s="794" t="s">
        <v>1545</v>
      </c>
      <c r="B49" s="17"/>
      <c r="C49" s="520">
        <v>1</v>
      </c>
      <c r="D49" s="143"/>
      <c r="E49" s="516"/>
      <c r="F49" s="686"/>
      <c r="G49" s="822">
        <v>236</v>
      </c>
      <c r="H49" s="822">
        <v>239</v>
      </c>
      <c r="I49" s="822">
        <v>237</v>
      </c>
      <c r="J49" s="822">
        <v>411</v>
      </c>
      <c r="K49" s="822">
        <v>416</v>
      </c>
      <c r="L49" s="822">
        <v>413</v>
      </c>
      <c r="M49" s="517"/>
      <c r="N49" s="518"/>
      <c r="O49" s="517"/>
      <c r="P49" s="517"/>
      <c r="Q49" s="703"/>
      <c r="R49" s="703"/>
    </row>
    <row r="50" spans="1:18" ht="18" customHeight="1" thickBot="1" x14ac:dyDescent="0.25">
      <c r="A50" s="800"/>
      <c r="B50" s="802" t="s">
        <v>54</v>
      </c>
      <c r="C50" s="519">
        <v>2</v>
      </c>
      <c r="D50" s="143" t="s">
        <v>1546</v>
      </c>
      <c r="E50" s="500"/>
      <c r="F50" s="686"/>
      <c r="G50" s="823"/>
      <c r="H50" s="823"/>
      <c r="I50" s="823"/>
      <c r="J50" s="823"/>
      <c r="K50" s="823"/>
      <c r="L50" s="823"/>
      <c r="M50" s="144">
        <v>0</v>
      </c>
      <c r="N50" s="144">
        <v>0</v>
      </c>
      <c r="O50" s="144">
        <v>3</v>
      </c>
      <c r="P50" s="144">
        <v>3</v>
      </c>
    </row>
    <row r="51" spans="1:18" ht="19.5" thickBot="1" x14ac:dyDescent="0.25">
      <c r="A51" s="800"/>
      <c r="B51" s="802"/>
      <c r="C51" s="369">
        <v>3</v>
      </c>
      <c r="D51" s="145" t="s">
        <v>893</v>
      </c>
      <c r="E51" s="501" t="s">
        <v>1463</v>
      </c>
      <c r="F51" s="686">
        <f t="shared" ref="F51:F55" si="3">((O51*1.73*220*0.9)/1000)+((N51*1.73*220*0.9)/1000)+((M51*1.73*220*0.9)/1000)</f>
        <v>31.171140000000001</v>
      </c>
      <c r="G51" s="686"/>
      <c r="H51" s="686"/>
      <c r="I51" s="686"/>
      <c r="J51" s="686"/>
      <c r="K51" s="686"/>
      <c r="L51" s="686"/>
      <c r="M51" s="146">
        <v>28</v>
      </c>
      <c r="N51" s="146">
        <v>30</v>
      </c>
      <c r="O51" s="146">
        <v>33</v>
      </c>
      <c r="P51" s="146">
        <v>9</v>
      </c>
      <c r="Q51" s="703"/>
      <c r="R51" s="703"/>
    </row>
    <row r="52" spans="1:18" ht="19.5" thickBot="1" x14ac:dyDescent="0.25">
      <c r="A52" s="800"/>
      <c r="B52" s="802"/>
      <c r="C52" s="369">
        <v>4</v>
      </c>
      <c r="D52" s="145"/>
      <c r="E52" s="501"/>
      <c r="F52" s="686"/>
      <c r="G52" s="686"/>
      <c r="H52" s="686"/>
      <c r="I52" s="686"/>
      <c r="J52" s="686"/>
      <c r="K52" s="686"/>
      <c r="L52" s="686"/>
      <c r="M52" s="146"/>
      <c r="N52" s="146"/>
      <c r="O52" s="146"/>
      <c r="P52" s="146"/>
      <c r="R52" s="704"/>
    </row>
    <row r="53" spans="1:18" ht="19.5" thickBot="1" x14ac:dyDescent="0.25">
      <c r="A53" s="800"/>
      <c r="B53" s="802"/>
      <c r="C53" s="369">
        <v>14</v>
      </c>
      <c r="D53" s="145"/>
      <c r="E53" s="501"/>
      <c r="F53" s="686"/>
      <c r="G53" s="686"/>
      <c r="H53" s="686"/>
      <c r="I53" s="686"/>
      <c r="J53" s="686"/>
      <c r="K53" s="686"/>
      <c r="L53" s="686"/>
      <c r="M53" s="146"/>
      <c r="N53" s="146"/>
      <c r="O53" s="146"/>
      <c r="P53" s="146"/>
      <c r="Q53" s="703"/>
      <c r="R53" s="703"/>
    </row>
    <row r="54" spans="1:18" ht="19.5" thickBot="1" x14ac:dyDescent="0.25">
      <c r="A54" s="800"/>
      <c r="B54" s="802"/>
      <c r="C54" s="369">
        <v>15</v>
      </c>
      <c r="D54" s="145" t="s">
        <v>15</v>
      </c>
      <c r="E54" s="501" t="s">
        <v>1464</v>
      </c>
      <c r="F54" s="686">
        <f t="shared" si="3"/>
        <v>61.314660000000003</v>
      </c>
      <c r="G54" s="686"/>
      <c r="H54" s="686"/>
      <c r="I54" s="686"/>
      <c r="J54" s="686"/>
      <c r="K54" s="686"/>
      <c r="L54" s="686"/>
      <c r="M54" s="146">
        <v>63</v>
      </c>
      <c r="N54" s="146">
        <v>57</v>
      </c>
      <c r="O54" s="146">
        <v>59</v>
      </c>
      <c r="P54" s="146">
        <v>6</v>
      </c>
    </row>
    <row r="55" spans="1:18" ht="19.5" thickBot="1" x14ac:dyDescent="0.25">
      <c r="A55" s="800"/>
      <c r="B55" s="802"/>
      <c r="C55" s="369">
        <v>16</v>
      </c>
      <c r="D55" s="145" t="s">
        <v>16</v>
      </c>
      <c r="E55" s="501" t="s">
        <v>1465</v>
      </c>
      <c r="F55" s="686">
        <f t="shared" si="3"/>
        <v>0</v>
      </c>
      <c r="G55" s="686"/>
      <c r="H55" s="686"/>
      <c r="I55" s="686"/>
      <c r="J55" s="686"/>
      <c r="K55" s="686"/>
      <c r="L55" s="686"/>
      <c r="M55" s="146"/>
      <c r="N55" s="146"/>
      <c r="O55" s="146"/>
      <c r="P55" s="146"/>
      <c r="Q55" s="703"/>
      <c r="R55" s="703"/>
    </row>
    <row r="56" spans="1:18" ht="19.5" thickBot="1" x14ac:dyDescent="0.25">
      <c r="A56" s="800"/>
      <c r="B56" s="802"/>
      <c r="C56" s="369"/>
      <c r="D56" s="145"/>
      <c r="E56" s="501"/>
      <c r="F56" s="501"/>
      <c r="G56" s="501"/>
      <c r="H56" s="501"/>
      <c r="I56" s="501"/>
      <c r="J56" s="501"/>
      <c r="K56" s="501"/>
      <c r="L56" s="501"/>
      <c r="M56" s="361"/>
      <c r="N56" s="361"/>
      <c r="O56" s="361"/>
      <c r="P56" s="361"/>
    </row>
    <row r="57" spans="1:18" ht="19.5" thickBot="1" x14ac:dyDescent="0.25">
      <c r="A57" s="800"/>
      <c r="B57" s="802"/>
      <c r="C57" s="369"/>
      <c r="D57" s="145"/>
      <c r="E57" s="501"/>
      <c r="F57" s="501"/>
      <c r="G57" s="501"/>
      <c r="H57" s="501"/>
      <c r="I57" s="501"/>
      <c r="J57" s="501"/>
      <c r="K57" s="501"/>
      <c r="L57" s="501"/>
      <c r="M57" s="698"/>
      <c r="N57" s="698"/>
      <c r="O57" s="698"/>
      <c r="P57" s="698"/>
      <c r="Q57" s="703"/>
      <c r="R57" s="703"/>
    </row>
    <row r="58" spans="1:18" ht="19.5" thickBot="1" x14ac:dyDescent="0.25">
      <c r="A58" s="800"/>
      <c r="B58" s="802"/>
      <c r="C58" s="369"/>
      <c r="D58" s="145"/>
      <c r="E58" s="501"/>
      <c r="F58" s="501"/>
      <c r="G58" s="501"/>
      <c r="H58" s="501"/>
      <c r="I58" s="501"/>
      <c r="J58" s="501"/>
      <c r="K58" s="501"/>
      <c r="L58" s="501"/>
      <c r="M58" s="698"/>
      <c r="N58" s="698"/>
      <c r="O58" s="698"/>
      <c r="P58" s="698"/>
    </row>
    <row r="59" spans="1:18" ht="19.5" thickBot="1" x14ac:dyDescent="0.25">
      <c r="A59" s="800"/>
      <c r="B59" s="802"/>
      <c r="C59" s="369"/>
      <c r="D59" s="145"/>
      <c r="E59" s="501"/>
      <c r="F59" s="501"/>
      <c r="G59" s="501"/>
      <c r="H59" s="501"/>
      <c r="I59" s="501"/>
      <c r="J59" s="501"/>
      <c r="K59" s="501"/>
      <c r="L59" s="501"/>
      <c r="M59" s="698"/>
      <c r="N59" s="698"/>
      <c r="O59" s="698"/>
      <c r="P59" s="698"/>
    </row>
    <row r="60" spans="1:18" ht="19.5" thickBot="1" x14ac:dyDescent="0.25">
      <c r="A60" s="800"/>
      <c r="B60" s="802"/>
      <c r="C60" s="369"/>
      <c r="D60" s="145"/>
      <c r="E60" s="501"/>
      <c r="F60" s="501"/>
      <c r="G60" s="501"/>
      <c r="H60" s="501"/>
      <c r="I60" s="501"/>
      <c r="J60" s="501"/>
      <c r="K60" s="501"/>
      <c r="L60" s="501"/>
      <c r="M60" s="698"/>
      <c r="N60" s="698"/>
      <c r="O60" s="698"/>
      <c r="P60" s="698"/>
      <c r="Q60" s="703"/>
      <c r="R60" s="703"/>
    </row>
    <row r="61" spans="1:18" ht="19.5" thickBot="1" x14ac:dyDescent="0.25">
      <c r="A61" s="800"/>
      <c r="B61" s="802"/>
      <c r="C61" s="369"/>
      <c r="D61" s="145"/>
      <c r="E61" s="501"/>
      <c r="F61" s="501"/>
      <c r="G61" s="501"/>
      <c r="H61" s="501"/>
      <c r="I61" s="501"/>
      <c r="J61" s="501"/>
      <c r="K61" s="501"/>
      <c r="L61" s="501"/>
      <c r="M61" s="698"/>
      <c r="N61" s="698"/>
      <c r="O61" s="698"/>
      <c r="P61" s="698"/>
    </row>
    <row r="62" spans="1:18" ht="19.5" thickBot="1" x14ac:dyDescent="0.25">
      <c r="A62" s="800"/>
      <c r="B62" s="802"/>
      <c r="C62" s="369"/>
      <c r="D62" s="145"/>
      <c r="E62" s="501"/>
      <c r="F62" s="501"/>
      <c r="G62" s="501"/>
      <c r="H62" s="501"/>
      <c r="I62" s="501"/>
      <c r="J62" s="501"/>
      <c r="K62" s="501"/>
      <c r="L62" s="501"/>
      <c r="M62" s="698"/>
      <c r="N62" s="698"/>
      <c r="O62" s="698"/>
      <c r="P62" s="698"/>
      <c r="Q62" s="703"/>
      <c r="R62" s="703"/>
    </row>
    <row r="63" spans="1:18" ht="19.5" thickBot="1" x14ac:dyDescent="0.25">
      <c r="A63" s="800"/>
      <c r="B63" s="802"/>
      <c r="C63" s="369"/>
      <c r="D63" s="145"/>
      <c r="E63" s="501"/>
      <c r="F63" s="501"/>
      <c r="G63" s="501"/>
      <c r="H63" s="501"/>
      <c r="I63" s="501"/>
      <c r="J63" s="501"/>
      <c r="K63" s="501"/>
      <c r="L63" s="501"/>
      <c r="M63" s="361"/>
      <c r="N63" s="361"/>
      <c r="O63" s="361"/>
      <c r="P63" s="361"/>
    </row>
    <row r="64" spans="1:18" ht="19.5" thickBot="1" x14ac:dyDescent="0.25">
      <c r="A64" s="800"/>
      <c r="B64" s="802"/>
      <c r="C64" s="369"/>
      <c r="D64" s="145"/>
      <c r="E64" s="501"/>
      <c r="F64" s="501"/>
      <c r="G64" s="501"/>
      <c r="H64" s="501"/>
      <c r="I64" s="501"/>
      <c r="J64" s="501"/>
      <c r="K64" s="501"/>
      <c r="L64" s="501"/>
      <c r="M64" s="361"/>
      <c r="N64" s="361"/>
      <c r="O64" s="361"/>
      <c r="P64" s="361"/>
    </row>
    <row r="65" spans="1:18" ht="19.5" thickBot="1" x14ac:dyDescent="0.25">
      <c r="A65" s="800"/>
      <c r="B65" s="802"/>
      <c r="C65" s="369"/>
      <c r="D65" s="3" t="s">
        <v>1314</v>
      </c>
      <c r="E65" s="502"/>
      <c r="F65" s="502"/>
      <c r="G65" s="502"/>
      <c r="H65" s="502"/>
      <c r="I65" s="502"/>
      <c r="J65" s="502"/>
      <c r="K65" s="502"/>
      <c r="L65" s="502"/>
      <c r="M65" s="11">
        <f>SUM(M50:M55)</f>
        <v>91</v>
      </c>
      <c r="N65" s="11">
        <f>SUM(N50:N55)</f>
        <v>87</v>
      </c>
      <c r="O65" s="11">
        <f>SUM(O50:O55)</f>
        <v>95</v>
      </c>
      <c r="P65" s="11">
        <f>SUM(P50:P55)</f>
        <v>18</v>
      </c>
    </row>
    <row r="66" spans="1:18" ht="19.5" thickBot="1" x14ac:dyDescent="0.25">
      <c r="A66" s="800"/>
      <c r="B66" s="802"/>
      <c r="C66" s="369"/>
      <c r="D66" s="3" t="s">
        <v>1315</v>
      </c>
      <c r="E66" s="502"/>
      <c r="F66" s="502"/>
      <c r="G66" s="502"/>
      <c r="H66" s="502"/>
      <c r="I66" s="502"/>
      <c r="J66" s="502"/>
      <c r="K66" s="502"/>
      <c r="L66" s="502"/>
      <c r="M66" s="135">
        <f t="shared" ref="M66:O66" si="4">(M65*1.73*220*0.9)/1000</f>
        <v>31.171140000000001</v>
      </c>
      <c r="N66" s="135">
        <f t="shared" si="4"/>
        <v>29.800979999999999</v>
      </c>
      <c r="O66" s="135">
        <f t="shared" si="4"/>
        <v>32.5413</v>
      </c>
      <c r="P66" s="136"/>
      <c r="Q66" s="168"/>
    </row>
    <row r="67" spans="1:18" ht="19.5" thickBot="1" x14ac:dyDescent="0.25">
      <c r="A67" s="800"/>
      <c r="B67" s="802"/>
      <c r="C67" s="369"/>
      <c r="D67" s="3" t="s">
        <v>1316</v>
      </c>
      <c r="E67" s="503"/>
      <c r="F67" s="503"/>
      <c r="G67" s="503"/>
      <c r="H67" s="503"/>
      <c r="I67" s="503"/>
      <c r="J67" s="503"/>
      <c r="K67" s="503"/>
      <c r="L67" s="503"/>
      <c r="M67" s="788">
        <f>(M66+N66+O66)</f>
        <v>93.513419999999996</v>
      </c>
      <c r="N67" s="789"/>
      <c r="O67" s="789"/>
      <c r="P67" s="790"/>
    </row>
    <row r="68" spans="1:18" ht="19.5" thickBot="1" x14ac:dyDescent="0.25">
      <c r="A68" s="800"/>
      <c r="B68" s="802"/>
      <c r="C68" s="370"/>
      <c r="D68" s="782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4"/>
    </row>
    <row r="69" spans="1:18" ht="41.25" thickBot="1" x14ac:dyDescent="0.25">
      <c r="A69" s="800"/>
      <c r="B69" s="802"/>
      <c r="C69" s="370"/>
      <c r="D69" s="124" t="s">
        <v>1327</v>
      </c>
      <c r="E69" s="499" t="s">
        <v>1441</v>
      </c>
      <c r="F69" s="499" t="s">
        <v>1511</v>
      </c>
      <c r="G69" s="499" t="s">
        <v>1557</v>
      </c>
      <c r="H69" s="720" t="s">
        <v>1558</v>
      </c>
      <c r="I69" s="499" t="s">
        <v>1559</v>
      </c>
      <c r="J69" s="720" t="s">
        <v>1446</v>
      </c>
      <c r="K69" s="499" t="s">
        <v>1560</v>
      </c>
      <c r="L69" s="499" t="s">
        <v>1561</v>
      </c>
      <c r="M69" s="125" t="str">
        <f>'Данные по ТП'!C4</f>
        <v>ТМ-630/10</v>
      </c>
      <c r="N69" s="126" t="s">
        <v>1352</v>
      </c>
      <c r="O69" s="125" t="s">
        <v>5</v>
      </c>
      <c r="P69" s="127">
        <f>'Данные по ТП'!F5</f>
        <v>70095</v>
      </c>
    </row>
    <row r="70" spans="1:18" ht="19.5" thickBot="1" x14ac:dyDescent="0.25">
      <c r="A70" s="800"/>
      <c r="B70" s="802"/>
      <c r="C70" s="369">
        <v>5</v>
      </c>
      <c r="D70" s="2" t="s">
        <v>894</v>
      </c>
      <c r="E70" s="692">
        <v>53.1</v>
      </c>
      <c r="F70" s="686">
        <f>((O70*1.73*220*0.9)/1000)+((N70*1.73*220*0.9)/1000)+((M70*1.73*220*0.9)/1000)</f>
        <v>6.1657200000000003</v>
      </c>
      <c r="G70" s="822">
        <v>238</v>
      </c>
      <c r="H70" s="822">
        <v>237</v>
      </c>
      <c r="I70" s="822">
        <v>237</v>
      </c>
      <c r="J70" s="822">
        <v>415</v>
      </c>
      <c r="K70" s="822">
        <v>415</v>
      </c>
      <c r="L70" s="822">
        <v>415</v>
      </c>
      <c r="M70" s="5">
        <v>4</v>
      </c>
      <c r="N70" s="5">
        <v>5</v>
      </c>
      <c r="O70" s="5">
        <v>9</v>
      </c>
      <c r="P70" s="5">
        <v>3</v>
      </c>
      <c r="Q70" s="703"/>
      <c r="R70" s="703"/>
    </row>
    <row r="71" spans="1:18" ht="19.5" thickBot="1" x14ac:dyDescent="0.25">
      <c r="A71" s="800"/>
      <c r="B71" s="802"/>
      <c r="C71" s="369">
        <v>6</v>
      </c>
      <c r="D71" s="2"/>
      <c r="E71" s="692"/>
      <c r="F71" s="686"/>
      <c r="G71" s="823"/>
      <c r="H71" s="823"/>
      <c r="I71" s="823"/>
      <c r="J71" s="823"/>
      <c r="K71" s="823"/>
      <c r="L71" s="823"/>
      <c r="M71" s="5"/>
      <c r="N71" s="5"/>
      <c r="O71" s="5"/>
      <c r="P71" s="5"/>
    </row>
    <row r="72" spans="1:18" ht="19.5" thickBot="1" x14ac:dyDescent="0.25">
      <c r="A72" s="800"/>
      <c r="B72" s="802"/>
      <c r="C72" s="369">
        <v>7</v>
      </c>
      <c r="D72" s="2" t="s">
        <v>895</v>
      </c>
      <c r="E72" s="692">
        <v>253.2</v>
      </c>
      <c r="F72" s="686">
        <f t="shared" ref="F72:F77" si="5">((O72*1.73*220*0.9)/1000)+((N72*1.73*220*0.9)/1000)+((M72*1.73*220*0.9)/1000)</f>
        <v>126.05472</v>
      </c>
      <c r="G72" s="686"/>
      <c r="H72" s="686"/>
      <c r="I72" s="686"/>
      <c r="J72" s="686"/>
      <c r="K72" s="686"/>
      <c r="L72" s="686"/>
      <c r="M72" s="5">
        <v>106</v>
      </c>
      <c r="N72" s="5">
        <v>154</v>
      </c>
      <c r="O72" s="5">
        <v>108</v>
      </c>
      <c r="P72" s="5">
        <v>10</v>
      </c>
      <c r="Q72" s="703"/>
      <c r="R72" s="703"/>
    </row>
    <row r="73" spans="1:18" ht="19.5" thickBot="1" x14ac:dyDescent="0.25">
      <c r="A73" s="800"/>
      <c r="B73" s="802"/>
      <c r="C73" s="369">
        <v>8</v>
      </c>
      <c r="D73" s="2" t="s">
        <v>896</v>
      </c>
      <c r="E73" s="693">
        <v>33.380000000000003</v>
      </c>
      <c r="F73" s="686">
        <f t="shared" si="5"/>
        <v>22.60764</v>
      </c>
      <c r="G73" s="686"/>
      <c r="H73" s="686"/>
      <c r="I73" s="686"/>
      <c r="J73" s="686"/>
      <c r="K73" s="686"/>
      <c r="L73" s="686"/>
      <c r="M73" s="5">
        <v>36</v>
      </c>
      <c r="N73" s="5">
        <v>13</v>
      </c>
      <c r="O73" s="5">
        <v>17</v>
      </c>
      <c r="P73" s="5">
        <v>15</v>
      </c>
      <c r="R73" s="704"/>
    </row>
    <row r="74" spans="1:18" ht="19.5" thickBot="1" x14ac:dyDescent="0.25">
      <c r="A74" s="800"/>
      <c r="B74" s="802"/>
      <c r="C74" s="369">
        <v>9</v>
      </c>
      <c r="D74" s="2" t="s">
        <v>897</v>
      </c>
      <c r="E74" s="693">
        <v>10</v>
      </c>
      <c r="F74" s="686">
        <f t="shared" si="5"/>
        <v>0</v>
      </c>
      <c r="G74" s="686"/>
      <c r="H74" s="686"/>
      <c r="I74" s="686"/>
      <c r="J74" s="686"/>
      <c r="K74" s="686"/>
      <c r="L74" s="686"/>
      <c r="M74" s="5"/>
      <c r="N74" s="5">
        <v>0</v>
      </c>
      <c r="O74" s="5"/>
      <c r="P74" s="5">
        <v>0</v>
      </c>
      <c r="Q74" s="703"/>
      <c r="R74" s="703"/>
    </row>
    <row r="75" spans="1:18" ht="19.5" thickBot="1" x14ac:dyDescent="0.25">
      <c r="A75" s="800"/>
      <c r="B75" s="802"/>
      <c r="C75" s="369">
        <v>10</v>
      </c>
      <c r="D75" s="2"/>
      <c r="E75" s="692"/>
      <c r="F75" s="686"/>
      <c r="G75" s="686"/>
      <c r="H75" s="686"/>
      <c r="I75" s="686"/>
      <c r="J75" s="686"/>
      <c r="K75" s="686"/>
      <c r="L75" s="686"/>
      <c r="M75" s="5"/>
      <c r="N75" s="5"/>
      <c r="O75" s="5"/>
      <c r="P75" s="5"/>
    </row>
    <row r="76" spans="1:18" ht="19.5" thickBot="1" x14ac:dyDescent="0.25">
      <c r="A76" s="800"/>
      <c r="B76" s="802"/>
      <c r="C76" s="369">
        <v>11</v>
      </c>
      <c r="D76" s="2" t="s">
        <v>1051</v>
      </c>
      <c r="E76" s="694" t="s">
        <v>1512</v>
      </c>
      <c r="F76" s="686">
        <f t="shared" si="5"/>
        <v>0</v>
      </c>
      <c r="G76" s="686"/>
      <c r="H76" s="686"/>
      <c r="I76" s="686"/>
      <c r="J76" s="686"/>
      <c r="K76" s="686"/>
      <c r="L76" s="686"/>
      <c r="M76" s="5">
        <v>0</v>
      </c>
      <c r="N76" s="5">
        <v>0</v>
      </c>
      <c r="O76" s="5">
        <v>0</v>
      </c>
      <c r="P76" s="5">
        <v>0</v>
      </c>
      <c r="Q76" s="703"/>
      <c r="R76" s="703"/>
    </row>
    <row r="77" spans="1:18" ht="19.5" thickBot="1" x14ac:dyDescent="0.25">
      <c r="A77" s="800"/>
      <c r="B77" s="802"/>
      <c r="C77" s="369">
        <v>12</v>
      </c>
      <c r="D77" s="2" t="s">
        <v>17</v>
      </c>
      <c r="E77" s="694" t="s">
        <v>1513</v>
      </c>
      <c r="F77" s="686">
        <f t="shared" si="5"/>
        <v>6.5082599999999999</v>
      </c>
      <c r="G77" s="686"/>
      <c r="H77" s="686"/>
      <c r="I77" s="686"/>
      <c r="J77" s="686"/>
      <c r="K77" s="686"/>
      <c r="L77" s="686"/>
      <c r="M77" s="5">
        <v>1</v>
      </c>
      <c r="N77" s="5">
        <v>11</v>
      </c>
      <c r="O77" s="5">
        <v>7</v>
      </c>
      <c r="P77" s="5">
        <v>5</v>
      </c>
    </row>
    <row r="78" spans="1:18" ht="19.5" thickBot="1" x14ac:dyDescent="0.25">
      <c r="A78" s="800"/>
      <c r="B78" s="802"/>
      <c r="C78" s="369"/>
      <c r="D78" s="2"/>
      <c r="E78" s="699"/>
      <c r="F78" s="686"/>
      <c r="G78" s="686"/>
      <c r="H78" s="686"/>
      <c r="I78" s="686"/>
      <c r="J78" s="686"/>
      <c r="K78" s="686"/>
      <c r="L78" s="686"/>
      <c r="M78" s="5"/>
      <c r="N78" s="5"/>
      <c r="O78" s="5"/>
      <c r="P78" s="5"/>
      <c r="Q78" s="703"/>
      <c r="R78" s="703"/>
    </row>
    <row r="79" spans="1:18" ht="19.5" thickBot="1" x14ac:dyDescent="0.25">
      <c r="A79" s="800"/>
      <c r="B79" s="802"/>
      <c r="C79" s="369"/>
      <c r="D79" s="2"/>
      <c r="E79" s="699"/>
      <c r="F79" s="686"/>
      <c r="G79" s="686"/>
      <c r="H79" s="686"/>
      <c r="I79" s="686"/>
      <c r="J79" s="686"/>
      <c r="K79" s="686"/>
      <c r="L79" s="686"/>
      <c r="M79" s="5"/>
      <c r="N79" s="5"/>
      <c r="O79" s="5"/>
      <c r="P79" s="5"/>
    </row>
    <row r="80" spans="1:18" ht="19.5" thickBot="1" x14ac:dyDescent="0.25">
      <c r="A80" s="800"/>
      <c r="B80" s="802"/>
      <c r="C80" s="369"/>
      <c r="D80" s="2"/>
      <c r="E80" s="699"/>
      <c r="F80" s="686"/>
      <c r="G80" s="686"/>
      <c r="H80" s="686"/>
      <c r="I80" s="686"/>
      <c r="J80" s="686"/>
      <c r="K80" s="686"/>
      <c r="L80" s="686"/>
      <c r="M80" s="5"/>
      <c r="N80" s="5"/>
      <c r="O80" s="5"/>
      <c r="P80" s="5"/>
    </row>
    <row r="81" spans="1:18" ht="19.5" thickBot="1" x14ac:dyDescent="0.25">
      <c r="A81" s="800"/>
      <c r="B81" s="802"/>
      <c r="C81" s="369"/>
      <c r="D81" s="2"/>
      <c r="E81" s="699"/>
      <c r="F81" s="686"/>
      <c r="G81" s="686"/>
      <c r="H81" s="686"/>
      <c r="I81" s="686"/>
      <c r="J81" s="686"/>
      <c r="K81" s="686"/>
      <c r="L81" s="686"/>
      <c r="M81" s="5"/>
      <c r="N81" s="5"/>
      <c r="O81" s="5"/>
      <c r="P81" s="5"/>
      <c r="Q81" s="703"/>
      <c r="R81" s="703"/>
    </row>
    <row r="82" spans="1:18" ht="19.5" thickBot="1" x14ac:dyDescent="0.25">
      <c r="A82" s="800"/>
      <c r="B82" s="802"/>
      <c r="C82" s="369"/>
      <c r="D82" s="2"/>
      <c r="E82" s="699"/>
      <c r="F82" s="686"/>
      <c r="G82" s="686"/>
      <c r="H82" s="686"/>
      <c r="I82" s="686"/>
      <c r="J82" s="686"/>
      <c r="K82" s="686"/>
      <c r="L82" s="686"/>
      <c r="M82" s="5"/>
      <c r="N82" s="5"/>
      <c r="O82" s="5"/>
      <c r="P82" s="5"/>
    </row>
    <row r="83" spans="1:18" ht="19.5" thickBot="1" x14ac:dyDescent="0.25">
      <c r="A83" s="800"/>
      <c r="B83" s="802"/>
      <c r="C83" s="369"/>
      <c r="D83" s="2"/>
      <c r="E83" s="699"/>
      <c r="F83" s="686"/>
      <c r="G83" s="686"/>
      <c r="H83" s="686"/>
      <c r="I83" s="686"/>
      <c r="J83" s="686"/>
      <c r="K83" s="686"/>
      <c r="L83" s="686"/>
      <c r="M83" s="5"/>
      <c r="N83" s="5"/>
      <c r="O83" s="5"/>
      <c r="P83" s="5"/>
      <c r="Q83" s="703"/>
      <c r="R83" s="703"/>
    </row>
    <row r="84" spans="1:18" ht="19.5" thickBot="1" x14ac:dyDescent="0.25">
      <c r="A84" s="800"/>
      <c r="B84" s="802"/>
      <c r="C84" s="369"/>
      <c r="D84" s="2"/>
      <c r="E84" s="699"/>
      <c r="F84" s="686"/>
      <c r="G84" s="686"/>
      <c r="H84" s="686"/>
      <c r="I84" s="686"/>
      <c r="J84" s="686"/>
      <c r="K84" s="686"/>
      <c r="L84" s="686"/>
      <c r="M84" s="5"/>
      <c r="N84" s="5"/>
      <c r="O84" s="5"/>
      <c r="P84" s="5"/>
    </row>
    <row r="85" spans="1:18" ht="19.5" thickBot="1" x14ac:dyDescent="0.25">
      <c r="A85" s="800"/>
      <c r="B85" s="802"/>
      <c r="C85" s="369"/>
      <c r="D85" s="2"/>
      <c r="E85" s="699"/>
      <c r="F85" s="686"/>
      <c r="G85" s="686"/>
      <c r="H85" s="686"/>
      <c r="I85" s="686"/>
      <c r="J85" s="686"/>
      <c r="K85" s="686"/>
      <c r="L85" s="686"/>
      <c r="M85" s="5"/>
      <c r="N85" s="5"/>
      <c r="O85" s="5"/>
      <c r="P85" s="5"/>
    </row>
    <row r="86" spans="1:18" ht="19.5" thickBot="1" x14ac:dyDescent="0.25">
      <c r="A86" s="800"/>
      <c r="B86" s="802"/>
      <c r="C86" s="369"/>
      <c r="D86" s="2"/>
      <c r="E86" s="507"/>
      <c r="F86" s="507"/>
      <c r="G86" s="507"/>
      <c r="H86" s="507"/>
      <c r="I86" s="507"/>
      <c r="J86" s="507"/>
      <c r="K86" s="507"/>
      <c r="L86" s="507"/>
      <c r="M86" s="5"/>
      <c r="N86" s="5"/>
      <c r="O86" s="5"/>
      <c r="P86" s="5"/>
    </row>
    <row r="87" spans="1:18" ht="19.5" thickBot="1" x14ac:dyDescent="0.25">
      <c r="A87" s="800"/>
      <c r="B87" s="802"/>
      <c r="C87" s="369"/>
      <c r="D87" s="2"/>
      <c r="E87" s="507"/>
      <c r="F87" s="507"/>
      <c r="G87" s="507"/>
      <c r="H87" s="507"/>
      <c r="I87" s="507"/>
      <c r="J87" s="507"/>
      <c r="K87" s="507"/>
      <c r="L87" s="507"/>
      <c r="M87" s="5"/>
      <c r="N87" s="5"/>
      <c r="O87" s="5"/>
      <c r="P87" s="5"/>
    </row>
    <row r="88" spans="1:18" ht="19.5" thickBot="1" x14ac:dyDescent="0.25">
      <c r="A88" s="800"/>
      <c r="B88" s="802"/>
      <c r="C88" s="369"/>
      <c r="D88" s="3" t="s">
        <v>1313</v>
      </c>
      <c r="E88" s="502"/>
      <c r="F88" s="502"/>
      <c r="G88" s="502"/>
      <c r="H88" s="502"/>
      <c r="I88" s="502"/>
      <c r="J88" s="502"/>
      <c r="K88" s="502"/>
      <c r="L88" s="502"/>
      <c r="M88" s="11">
        <f>SUM(M70:M77)</f>
        <v>147</v>
      </c>
      <c r="N88" s="11">
        <f>SUM(N70:N77)</f>
        <v>183</v>
      </c>
      <c r="O88" s="11">
        <f>SUM(O70:O77)</f>
        <v>141</v>
      </c>
      <c r="P88" s="11">
        <f>SUM(P70:P77)</f>
        <v>33</v>
      </c>
    </row>
    <row r="89" spans="1:18" ht="19.5" thickBot="1" x14ac:dyDescent="0.25">
      <c r="A89" s="800"/>
      <c r="B89" s="802"/>
      <c r="C89" s="369"/>
      <c r="D89" s="3" t="s">
        <v>1315</v>
      </c>
      <c r="E89" s="502"/>
      <c r="F89" s="502"/>
      <c r="G89" s="502"/>
      <c r="H89" s="502"/>
      <c r="I89" s="502"/>
      <c r="J89" s="502"/>
      <c r="K89" s="502"/>
      <c r="L89" s="502"/>
      <c r="M89" s="135">
        <f t="shared" ref="M89:O89" si="6">(M88*1.73*220*0.9)/1000</f>
        <v>50.353379999999994</v>
      </c>
      <c r="N89" s="135">
        <f t="shared" si="6"/>
        <v>62.684819999999995</v>
      </c>
      <c r="O89" s="135">
        <f t="shared" si="6"/>
        <v>48.298139999999997</v>
      </c>
      <c r="P89" s="136"/>
      <c r="Q89" s="168"/>
    </row>
    <row r="90" spans="1:18" ht="19.5" thickBot="1" x14ac:dyDescent="0.25">
      <c r="A90" s="800"/>
      <c r="B90" s="802"/>
      <c r="C90" s="369"/>
      <c r="D90" s="3" t="s">
        <v>1317</v>
      </c>
      <c r="E90" s="503"/>
      <c r="F90" s="503"/>
      <c r="G90" s="503"/>
      <c r="H90" s="503"/>
      <c r="I90" s="503"/>
      <c r="J90" s="503"/>
      <c r="K90" s="503"/>
      <c r="L90" s="503"/>
      <c r="M90" s="788">
        <f>(M89+N89+O89)</f>
        <v>161.33633999999998</v>
      </c>
      <c r="N90" s="789"/>
      <c r="O90" s="789"/>
      <c r="P90" s="790"/>
      <c r="Q90" s="168"/>
    </row>
    <row r="91" spans="1:18" ht="21" thickBot="1" x14ac:dyDescent="0.25">
      <c r="A91" s="801"/>
      <c r="B91" s="803"/>
      <c r="C91" s="371"/>
      <c r="D91" s="9" t="s">
        <v>59</v>
      </c>
      <c r="E91" s="505"/>
      <c r="F91" s="505"/>
      <c r="G91" s="505"/>
      <c r="H91" s="505"/>
      <c r="I91" s="505"/>
      <c r="J91" s="505"/>
      <c r="K91" s="505"/>
      <c r="L91" s="505"/>
      <c r="M91" s="12">
        <f>M88+M65</f>
        <v>238</v>
      </c>
      <c r="N91" s="12">
        <f>N88+N65</f>
        <v>270</v>
      </c>
      <c r="O91" s="12">
        <f>O88+O65</f>
        <v>236</v>
      </c>
      <c r="P91" s="12">
        <f>P88+P65</f>
        <v>51</v>
      </c>
    </row>
    <row r="92" spans="1:18" ht="42" customHeight="1" thickBot="1" x14ac:dyDescent="0.25">
      <c r="A92" s="622"/>
      <c r="B92" s="623"/>
      <c r="C92" s="623"/>
      <c r="D92" s="629" t="str">
        <f>HYPERLINK("#Оглавление!h5","&lt;&lt;&lt;&lt;&lt;")</f>
        <v>&lt;&lt;&lt;&lt;&lt;</v>
      </c>
      <c r="E92" s="623"/>
      <c r="F92" s="623"/>
      <c r="G92" s="623"/>
      <c r="H92" s="623"/>
      <c r="I92" s="623"/>
      <c r="J92" s="623"/>
      <c r="K92" s="623"/>
      <c r="L92" s="623"/>
      <c r="M92" s="623"/>
      <c r="N92" s="623"/>
      <c r="O92" s="623"/>
      <c r="P92" s="623"/>
    </row>
    <row r="93" spans="1:18" ht="41.25" thickBot="1" x14ac:dyDescent="0.25">
      <c r="A93" s="150">
        <v>43922</v>
      </c>
      <c r="B93" s="1"/>
      <c r="C93" s="367"/>
      <c r="D93" s="124" t="s">
        <v>1351</v>
      </c>
      <c r="E93" s="499" t="s">
        <v>1441</v>
      </c>
      <c r="F93" s="499" t="s">
        <v>1511</v>
      </c>
      <c r="G93" s="499" t="s">
        <v>1557</v>
      </c>
      <c r="H93" s="720" t="s">
        <v>1558</v>
      </c>
      <c r="I93" s="499" t="s">
        <v>1559</v>
      </c>
      <c r="J93" s="720" t="s">
        <v>1446</v>
      </c>
      <c r="K93" s="499" t="s">
        <v>1560</v>
      </c>
      <c r="L93" s="499" t="s">
        <v>1561</v>
      </c>
      <c r="M93" s="125" t="str">
        <f>'Данные по ТП'!C6</f>
        <v>ТМ-250/10</v>
      </c>
      <c r="N93" s="126" t="s">
        <v>1352</v>
      </c>
      <c r="O93" s="125" t="s">
        <v>5</v>
      </c>
      <c r="P93" s="127">
        <f>'Данные по ТП'!F6</f>
        <v>707184</v>
      </c>
    </row>
    <row r="94" spans="1:18" ht="18.75" customHeight="1" thickBot="1" x14ac:dyDescent="0.25">
      <c r="A94" s="794" t="s">
        <v>1544</v>
      </c>
      <c r="B94" s="791" t="s">
        <v>55</v>
      </c>
      <c r="C94" s="368">
        <v>1</v>
      </c>
      <c r="D94" s="143" t="s">
        <v>898</v>
      </c>
      <c r="E94" s="691">
        <v>80</v>
      </c>
      <c r="F94" s="686">
        <f>((O94*1.73*220*0.9)/1000)+((N94*1.73*220*0.9)/1000)+((M94*1.73*220*0.9)/1000)</f>
        <v>72.618479999999991</v>
      </c>
      <c r="G94" s="822">
        <v>235</v>
      </c>
      <c r="H94" s="822">
        <v>240</v>
      </c>
      <c r="I94" s="822">
        <v>238</v>
      </c>
      <c r="J94" s="822">
        <v>415</v>
      </c>
      <c r="K94" s="822">
        <v>412</v>
      </c>
      <c r="L94" s="822">
        <v>412</v>
      </c>
      <c r="M94" s="362">
        <v>56</v>
      </c>
      <c r="N94" s="362">
        <v>93</v>
      </c>
      <c r="O94" s="362">
        <v>63</v>
      </c>
      <c r="P94" s="362">
        <v>37</v>
      </c>
      <c r="Q94" s="703"/>
      <c r="R94" s="703"/>
    </row>
    <row r="95" spans="1:18" ht="19.5" thickBot="1" x14ac:dyDescent="0.25">
      <c r="A95" s="795"/>
      <c r="B95" s="792"/>
      <c r="C95" s="379">
        <v>2</v>
      </c>
      <c r="D95" s="145"/>
      <c r="E95" s="501" t="s">
        <v>1514</v>
      </c>
      <c r="F95" s="686">
        <f t="shared" ref="F95:F107" si="7">((O95*1.73*220*0.9)/1000)+((N95*1.73*220*0.9)/1000)+((M95*1.73*220*0.9)/1000)</f>
        <v>0</v>
      </c>
      <c r="G95" s="823"/>
      <c r="H95" s="823"/>
      <c r="I95" s="823"/>
      <c r="J95" s="823"/>
      <c r="K95" s="823"/>
      <c r="L95" s="823"/>
      <c r="M95" s="146"/>
      <c r="N95" s="146"/>
      <c r="O95" s="146"/>
      <c r="P95" s="146"/>
    </row>
    <row r="96" spans="1:18" ht="19.5" thickBot="1" x14ac:dyDescent="0.25">
      <c r="A96" s="795"/>
      <c r="B96" s="792"/>
      <c r="C96" s="379">
        <v>4</v>
      </c>
      <c r="D96" s="145"/>
      <c r="E96" s="501" t="s">
        <v>1457</v>
      </c>
      <c r="F96" s="686">
        <f t="shared" si="7"/>
        <v>0</v>
      </c>
      <c r="G96" s="686"/>
      <c r="H96" s="686"/>
      <c r="I96" s="686"/>
      <c r="J96" s="686"/>
      <c r="K96" s="686"/>
      <c r="L96" s="686"/>
      <c r="M96" s="146"/>
      <c r="N96" s="146"/>
      <c r="O96" s="146"/>
      <c r="P96" s="146"/>
      <c r="Q96" s="703"/>
      <c r="R96" s="703"/>
    </row>
    <row r="97" spans="1:18" ht="19.5" thickBot="1" x14ac:dyDescent="0.25">
      <c r="A97" s="795"/>
      <c r="B97" s="792"/>
      <c r="C97" s="379">
        <v>13</v>
      </c>
      <c r="D97" s="145"/>
      <c r="E97" s="501" t="s">
        <v>1515</v>
      </c>
      <c r="F97" s="686">
        <f t="shared" si="7"/>
        <v>0</v>
      </c>
      <c r="G97" s="686"/>
      <c r="H97" s="686"/>
      <c r="I97" s="686"/>
      <c r="J97" s="686"/>
      <c r="K97" s="686"/>
      <c r="L97" s="686"/>
      <c r="M97" s="146"/>
      <c r="N97" s="146"/>
      <c r="O97" s="146"/>
      <c r="P97" s="146"/>
      <c r="R97" s="704"/>
    </row>
    <row r="98" spans="1:18" ht="19.5" thickBot="1" x14ac:dyDescent="0.25">
      <c r="A98" s="795"/>
      <c r="B98" s="792"/>
      <c r="C98" s="379">
        <v>14</v>
      </c>
      <c r="D98" s="145" t="s">
        <v>1547</v>
      </c>
      <c r="E98" s="501"/>
      <c r="F98" s="686">
        <f t="shared" si="7"/>
        <v>0</v>
      </c>
      <c r="G98" s="686"/>
      <c r="H98" s="686"/>
      <c r="I98" s="686"/>
      <c r="J98" s="686"/>
      <c r="K98" s="686"/>
      <c r="L98" s="686"/>
      <c r="M98" s="146"/>
      <c r="N98" s="146">
        <v>0</v>
      </c>
      <c r="O98" s="146"/>
      <c r="P98" s="146">
        <v>0</v>
      </c>
      <c r="Q98" s="703"/>
      <c r="R98" s="703"/>
    </row>
    <row r="99" spans="1:18" ht="19.5" thickBot="1" x14ac:dyDescent="0.25">
      <c r="A99" s="795"/>
      <c r="B99" s="792"/>
      <c r="C99" s="379">
        <v>15</v>
      </c>
      <c r="D99" s="145" t="s">
        <v>18</v>
      </c>
      <c r="E99" s="501" t="s">
        <v>1516</v>
      </c>
      <c r="F99" s="686">
        <f t="shared" si="7"/>
        <v>0</v>
      </c>
      <c r="G99" s="686"/>
      <c r="H99" s="686"/>
      <c r="I99" s="686"/>
      <c r="J99" s="686"/>
      <c r="K99" s="686"/>
      <c r="L99" s="686"/>
      <c r="M99" s="147">
        <v>0</v>
      </c>
      <c r="N99" s="147">
        <v>0</v>
      </c>
      <c r="O99" s="147">
        <v>0</v>
      </c>
      <c r="P99" s="147">
        <v>0</v>
      </c>
    </row>
    <row r="100" spans="1:18" ht="19.5" thickBot="1" x14ac:dyDescent="0.25">
      <c r="A100" s="795"/>
      <c r="B100" s="792"/>
      <c r="C100" s="379"/>
      <c r="D100" s="145"/>
      <c r="E100" s="501"/>
      <c r="F100" s="686">
        <f t="shared" si="7"/>
        <v>0</v>
      </c>
      <c r="G100" s="686"/>
      <c r="H100" s="686"/>
      <c r="I100" s="686"/>
      <c r="J100" s="686"/>
      <c r="K100" s="686"/>
      <c r="L100" s="686"/>
      <c r="M100" s="147"/>
      <c r="N100" s="147"/>
      <c r="O100" s="147"/>
      <c r="P100" s="147"/>
      <c r="Q100" s="703"/>
      <c r="R100" s="703"/>
    </row>
    <row r="101" spans="1:18" ht="19.5" thickBot="1" x14ac:dyDescent="0.25">
      <c r="A101" s="795"/>
      <c r="B101" s="792"/>
      <c r="C101" s="379"/>
      <c r="D101" s="145"/>
      <c r="E101" s="501"/>
      <c r="F101" s="686"/>
      <c r="G101" s="686"/>
      <c r="H101" s="686"/>
      <c r="I101" s="686"/>
      <c r="J101" s="686"/>
      <c r="K101" s="686"/>
      <c r="L101" s="686"/>
      <c r="M101" s="147"/>
      <c r="N101" s="147"/>
      <c r="O101" s="147"/>
      <c r="P101" s="147"/>
    </row>
    <row r="102" spans="1:18" ht="19.5" thickBot="1" x14ac:dyDescent="0.25">
      <c r="A102" s="795"/>
      <c r="B102" s="792"/>
      <c r="C102" s="379"/>
      <c r="D102" s="145"/>
      <c r="E102" s="501"/>
      <c r="F102" s="686"/>
      <c r="G102" s="686"/>
      <c r="H102" s="686"/>
      <c r="I102" s="686"/>
      <c r="J102" s="686"/>
      <c r="K102" s="686"/>
      <c r="L102" s="686"/>
      <c r="M102" s="147"/>
      <c r="N102" s="147"/>
      <c r="O102" s="147"/>
      <c r="P102" s="147"/>
      <c r="Q102" s="703"/>
      <c r="R102" s="703"/>
    </row>
    <row r="103" spans="1:18" ht="19.5" thickBot="1" x14ac:dyDescent="0.25">
      <c r="A103" s="795"/>
      <c r="B103" s="792"/>
      <c r="C103" s="379"/>
      <c r="D103" s="145"/>
      <c r="E103" s="501"/>
      <c r="F103" s="686"/>
      <c r="G103" s="686"/>
      <c r="H103" s="686"/>
      <c r="I103" s="686"/>
      <c r="J103" s="686"/>
      <c r="K103" s="686"/>
      <c r="L103" s="686"/>
      <c r="M103" s="147"/>
      <c r="N103" s="147"/>
      <c r="O103" s="147"/>
      <c r="P103" s="147"/>
    </row>
    <row r="104" spans="1:18" ht="19.5" thickBot="1" x14ac:dyDescent="0.25">
      <c r="A104" s="795"/>
      <c r="B104" s="792"/>
      <c r="C104" s="379"/>
      <c r="D104" s="145"/>
      <c r="E104" s="501"/>
      <c r="F104" s="686"/>
      <c r="G104" s="686"/>
      <c r="H104" s="686"/>
      <c r="I104" s="686"/>
      <c r="J104" s="686"/>
      <c r="K104" s="686"/>
      <c r="L104" s="686"/>
      <c r="M104" s="147"/>
      <c r="N104" s="147"/>
      <c r="O104" s="147"/>
      <c r="P104" s="147"/>
    </row>
    <row r="105" spans="1:18" ht="19.5" thickBot="1" x14ac:dyDescent="0.25">
      <c r="A105" s="795"/>
      <c r="B105" s="792"/>
      <c r="C105" s="379"/>
      <c r="D105" s="145"/>
      <c r="E105" s="501"/>
      <c r="F105" s="686"/>
      <c r="G105" s="686"/>
      <c r="H105" s="686"/>
      <c r="I105" s="686"/>
      <c r="J105" s="686"/>
      <c r="K105" s="686"/>
      <c r="L105" s="686"/>
      <c r="M105" s="147"/>
      <c r="N105" s="147"/>
      <c r="O105" s="147"/>
      <c r="P105" s="147"/>
      <c r="Q105" s="703"/>
      <c r="R105" s="703"/>
    </row>
    <row r="106" spans="1:18" ht="19.5" thickBot="1" x14ac:dyDescent="0.25">
      <c r="A106" s="795"/>
      <c r="B106" s="792"/>
      <c r="C106" s="379"/>
      <c r="D106" s="145"/>
      <c r="E106" s="501"/>
      <c r="F106" s="686"/>
      <c r="G106" s="686"/>
      <c r="H106" s="686"/>
      <c r="I106" s="686"/>
      <c r="J106" s="686"/>
      <c r="K106" s="686"/>
      <c r="L106" s="686"/>
      <c r="M106" s="147"/>
      <c r="N106" s="147"/>
      <c r="O106" s="147"/>
      <c r="P106" s="147"/>
    </row>
    <row r="107" spans="1:18" ht="19.5" thickBot="1" x14ac:dyDescent="0.25">
      <c r="A107" s="795"/>
      <c r="B107" s="792"/>
      <c r="C107" s="379"/>
      <c r="D107" s="145"/>
      <c r="E107" s="501"/>
      <c r="F107" s="686">
        <f t="shared" si="7"/>
        <v>0</v>
      </c>
      <c r="G107" s="686"/>
      <c r="H107" s="686"/>
      <c r="I107" s="686"/>
      <c r="J107" s="686"/>
      <c r="K107" s="686"/>
      <c r="L107" s="686"/>
      <c r="M107" s="147"/>
      <c r="N107" s="147"/>
      <c r="O107" s="147"/>
      <c r="P107" s="147"/>
      <c r="Q107" s="703"/>
      <c r="R107" s="703"/>
    </row>
    <row r="108" spans="1:18" ht="19.5" thickBot="1" x14ac:dyDescent="0.25">
      <c r="A108" s="795"/>
      <c r="B108" s="792"/>
      <c r="C108" s="379"/>
      <c r="D108" s="145"/>
      <c r="E108" s="501"/>
      <c r="F108" s="501"/>
      <c r="G108" s="501"/>
      <c r="H108" s="501"/>
      <c r="I108" s="501"/>
      <c r="J108" s="501"/>
      <c r="K108" s="501"/>
      <c r="L108" s="501"/>
      <c r="M108" s="147"/>
      <c r="N108" s="147"/>
      <c r="O108" s="147"/>
      <c r="P108" s="147"/>
    </row>
    <row r="109" spans="1:18" ht="19.5" customHeight="1" thickBot="1" x14ac:dyDescent="0.25">
      <c r="A109" s="795"/>
      <c r="B109" s="792"/>
      <c r="C109" s="379"/>
      <c r="D109" s="3" t="s">
        <v>1314</v>
      </c>
      <c r="E109" s="502"/>
      <c r="F109" s="502"/>
      <c r="G109" s="502"/>
      <c r="H109" s="502"/>
      <c r="I109" s="502"/>
      <c r="J109" s="502"/>
      <c r="K109" s="502"/>
      <c r="L109" s="502"/>
      <c r="M109" s="6">
        <f>SUM(M94:M99)</f>
        <v>56</v>
      </c>
      <c r="N109" s="6">
        <f>SUM(N94:N99)</f>
        <v>93</v>
      </c>
      <c r="O109" s="7">
        <f>SUM(O94:O99)</f>
        <v>63</v>
      </c>
      <c r="P109" s="7">
        <f>SUM(P94:P99)</f>
        <v>37</v>
      </c>
    </row>
    <row r="110" spans="1:18" ht="19.5" thickBot="1" x14ac:dyDescent="0.25">
      <c r="A110" s="795"/>
      <c r="B110" s="792"/>
      <c r="C110" s="379"/>
      <c r="D110" s="3" t="s">
        <v>1315</v>
      </c>
      <c r="E110" s="502"/>
      <c r="F110" s="502"/>
      <c r="G110" s="502"/>
      <c r="H110" s="502"/>
      <c r="I110" s="502"/>
      <c r="J110" s="502"/>
      <c r="K110" s="502"/>
      <c r="L110" s="502"/>
      <c r="M110" s="135">
        <f t="shared" ref="M110:O110" si="8">(M109*1.73*220*0.9)/1000</f>
        <v>19.182239999999997</v>
      </c>
      <c r="N110" s="135">
        <f t="shared" si="8"/>
        <v>31.856219999999997</v>
      </c>
      <c r="O110" s="135">
        <f t="shared" si="8"/>
        <v>21.580020000000001</v>
      </c>
      <c r="P110" s="136"/>
      <c r="Q110" s="168"/>
    </row>
    <row r="111" spans="1:18" ht="18.75" thickBot="1" x14ac:dyDescent="0.25">
      <c r="A111" s="795"/>
      <c r="B111" s="792"/>
      <c r="C111" s="379"/>
      <c r="D111" s="3" t="s">
        <v>1316</v>
      </c>
      <c r="E111" s="503"/>
      <c r="F111" s="503"/>
      <c r="G111" s="503"/>
      <c r="H111" s="503"/>
      <c r="I111" s="503"/>
      <c r="J111" s="503"/>
      <c r="K111" s="503"/>
      <c r="L111" s="503"/>
      <c r="M111" s="788">
        <f>(M110+N110+O110)</f>
        <v>72.618479999999991</v>
      </c>
      <c r="N111" s="789"/>
      <c r="O111" s="789"/>
      <c r="P111" s="790"/>
      <c r="Q111" s="168"/>
    </row>
    <row r="112" spans="1:18" ht="18.75" thickBot="1" x14ac:dyDescent="0.25">
      <c r="A112" s="795"/>
      <c r="B112" s="792"/>
      <c r="C112" s="380"/>
      <c r="D112" s="782"/>
      <c r="E112" s="783"/>
      <c r="F112" s="783"/>
      <c r="G112" s="783"/>
      <c r="H112" s="783"/>
      <c r="I112" s="783"/>
      <c r="J112" s="783"/>
      <c r="K112" s="783"/>
      <c r="L112" s="783"/>
      <c r="M112" s="783"/>
      <c r="N112" s="783"/>
      <c r="O112" s="783"/>
      <c r="P112" s="784"/>
      <c r="Q112" s="168"/>
    </row>
    <row r="113" spans="1:18" ht="41.25" thickBot="1" x14ac:dyDescent="0.25">
      <c r="A113" s="795"/>
      <c r="B113" s="792"/>
      <c r="C113" s="380"/>
      <c r="D113" s="124" t="s">
        <v>1327</v>
      </c>
      <c r="E113" s="499" t="s">
        <v>1441</v>
      </c>
      <c r="F113" s="499" t="s">
        <v>1511</v>
      </c>
      <c r="G113" s="499" t="s">
        <v>1557</v>
      </c>
      <c r="H113" s="720" t="s">
        <v>1558</v>
      </c>
      <c r="I113" s="499" t="s">
        <v>1559</v>
      </c>
      <c r="J113" s="720" t="s">
        <v>1446</v>
      </c>
      <c r="K113" s="499" t="s">
        <v>1560</v>
      </c>
      <c r="L113" s="499" t="s">
        <v>1561</v>
      </c>
      <c r="M113" s="125" t="str">
        <f>'Данные по ТП'!C7</f>
        <v>ТМ-250/10</v>
      </c>
      <c r="N113" s="126" t="s">
        <v>1352</v>
      </c>
      <c r="O113" s="125" t="s">
        <v>5</v>
      </c>
      <c r="P113" s="127">
        <f>'Данные по ТП'!F7</f>
        <v>1110</v>
      </c>
    </row>
    <row r="114" spans="1:18" ht="19.5" thickBot="1" x14ac:dyDescent="0.25">
      <c r="A114" s="795"/>
      <c r="B114" s="792"/>
      <c r="C114" s="379">
        <v>6</v>
      </c>
      <c r="D114" s="2" t="s">
        <v>19</v>
      </c>
      <c r="E114" s="691">
        <v>26.25</v>
      </c>
      <c r="F114" s="686">
        <f>((O114*1.73*220*0.9)/1000)+((N114*1.73*220*0.9)/1000)+((M114*1.73*220*0.9)/1000)</f>
        <v>3.4253999999999998</v>
      </c>
      <c r="G114" s="822"/>
      <c r="H114" s="822"/>
      <c r="I114" s="822"/>
      <c r="J114" s="822"/>
      <c r="K114" s="822"/>
      <c r="L114" s="822"/>
      <c r="M114" s="5">
        <v>4</v>
      </c>
      <c r="N114" s="5">
        <v>0</v>
      </c>
      <c r="O114" s="5">
        <v>6</v>
      </c>
      <c r="P114" s="5">
        <v>5</v>
      </c>
      <c r="Q114" s="703"/>
      <c r="R114" s="703"/>
    </row>
    <row r="115" spans="1:18" ht="19.5" thickBot="1" x14ac:dyDescent="0.25">
      <c r="A115" s="795"/>
      <c r="B115" s="792"/>
      <c r="C115" s="379">
        <v>7</v>
      </c>
      <c r="D115" s="2"/>
      <c r="E115" s="507"/>
      <c r="F115" s="686">
        <f t="shared" ref="F115:F129" si="9">((O115*1.73*220*0.9)/1000)+((N115*1.73*220*0.9)/1000)+((M115*1.73*220*0.9)/1000)</f>
        <v>0</v>
      </c>
      <c r="G115" s="823"/>
      <c r="H115" s="823"/>
      <c r="I115" s="823"/>
      <c r="J115" s="823"/>
      <c r="K115" s="823"/>
      <c r="L115" s="823"/>
      <c r="M115" s="5"/>
      <c r="N115" s="5"/>
      <c r="O115" s="5"/>
      <c r="P115" s="5"/>
    </row>
    <row r="116" spans="1:18" ht="19.5" thickBot="1" x14ac:dyDescent="0.25">
      <c r="A116" s="795"/>
      <c r="B116" s="792"/>
      <c r="C116" s="379">
        <v>8</v>
      </c>
      <c r="D116" s="2" t="s">
        <v>899</v>
      </c>
      <c r="E116" s="507" t="s">
        <v>1517</v>
      </c>
      <c r="F116" s="686">
        <f t="shared" si="9"/>
        <v>25.005420000000001</v>
      </c>
      <c r="G116" s="686"/>
      <c r="H116" s="686"/>
      <c r="I116" s="686"/>
      <c r="J116" s="686"/>
      <c r="K116" s="686"/>
      <c r="L116" s="686"/>
      <c r="M116" s="5">
        <v>32</v>
      </c>
      <c r="N116" s="5">
        <v>25</v>
      </c>
      <c r="O116" s="5">
        <v>16</v>
      </c>
      <c r="P116" s="5">
        <v>11</v>
      </c>
      <c r="Q116" s="703"/>
      <c r="R116" s="703"/>
    </row>
    <row r="117" spans="1:18" ht="32.25" thickBot="1" x14ac:dyDescent="0.25">
      <c r="A117" s="795"/>
      <c r="B117" s="792"/>
      <c r="C117" s="379">
        <v>12</v>
      </c>
      <c r="D117" s="2" t="s">
        <v>1548</v>
      </c>
      <c r="E117" s="507" t="s">
        <v>1518</v>
      </c>
      <c r="F117" s="686">
        <f t="shared" si="9"/>
        <v>24.662880000000001</v>
      </c>
      <c r="G117" s="686"/>
      <c r="H117" s="686"/>
      <c r="I117" s="686"/>
      <c r="J117" s="686"/>
      <c r="K117" s="686"/>
      <c r="L117" s="686"/>
      <c r="M117" s="5">
        <v>51</v>
      </c>
      <c r="N117" s="5">
        <v>0</v>
      </c>
      <c r="O117" s="5">
        <v>21</v>
      </c>
      <c r="P117" s="5">
        <v>45</v>
      </c>
      <c r="R117" s="704"/>
    </row>
    <row r="118" spans="1:18" ht="19.5" thickBot="1" x14ac:dyDescent="0.25">
      <c r="A118" s="795"/>
      <c r="B118" s="792"/>
      <c r="C118" s="379"/>
      <c r="D118" s="2"/>
      <c r="E118" s="507"/>
      <c r="F118" s="686"/>
      <c r="G118" s="686"/>
      <c r="H118" s="686"/>
      <c r="I118" s="686"/>
      <c r="J118" s="686"/>
      <c r="K118" s="686"/>
      <c r="L118" s="686"/>
      <c r="M118" s="5"/>
      <c r="N118" s="5"/>
      <c r="O118" s="5"/>
      <c r="P118" s="5"/>
      <c r="Q118" s="703"/>
      <c r="R118" s="703"/>
    </row>
    <row r="119" spans="1:18" ht="19.5" thickBot="1" x14ac:dyDescent="0.25">
      <c r="A119" s="795"/>
      <c r="B119" s="792"/>
      <c r="C119" s="379"/>
      <c r="D119" s="2"/>
      <c r="E119" s="507"/>
      <c r="F119" s="686"/>
      <c r="G119" s="686"/>
      <c r="H119" s="686"/>
      <c r="I119" s="686"/>
      <c r="J119" s="686"/>
      <c r="K119" s="686"/>
      <c r="L119" s="686"/>
      <c r="M119" s="5"/>
      <c r="N119" s="5"/>
      <c r="O119" s="5"/>
      <c r="P119" s="5"/>
    </row>
    <row r="120" spans="1:18" ht="19.5" thickBot="1" x14ac:dyDescent="0.25">
      <c r="A120" s="795"/>
      <c r="B120" s="792"/>
      <c r="C120" s="379"/>
      <c r="D120" s="2"/>
      <c r="E120" s="507"/>
      <c r="F120" s="686"/>
      <c r="G120" s="686"/>
      <c r="H120" s="686"/>
      <c r="I120" s="686"/>
      <c r="J120" s="686"/>
      <c r="K120" s="686"/>
      <c r="L120" s="686"/>
      <c r="M120" s="5"/>
      <c r="N120" s="5"/>
      <c r="O120" s="5"/>
      <c r="P120" s="5"/>
      <c r="Q120" s="703"/>
      <c r="R120" s="703"/>
    </row>
    <row r="121" spans="1:18" ht="19.5" thickBot="1" x14ac:dyDescent="0.25">
      <c r="A121" s="795"/>
      <c r="B121" s="792"/>
      <c r="C121" s="379"/>
      <c r="D121" s="2"/>
      <c r="E121" s="507"/>
      <c r="F121" s="686"/>
      <c r="G121" s="686"/>
      <c r="H121" s="686"/>
      <c r="I121" s="686"/>
      <c r="J121" s="686"/>
      <c r="K121" s="686"/>
      <c r="L121" s="686"/>
      <c r="M121" s="5"/>
      <c r="N121" s="5"/>
      <c r="O121" s="5"/>
      <c r="P121" s="5"/>
    </row>
    <row r="122" spans="1:18" ht="19.5" thickBot="1" x14ac:dyDescent="0.25">
      <c r="A122" s="795"/>
      <c r="B122" s="792"/>
      <c r="C122" s="379"/>
      <c r="D122" s="2"/>
      <c r="E122" s="507"/>
      <c r="F122" s="686"/>
      <c r="G122" s="686"/>
      <c r="H122" s="686"/>
      <c r="I122" s="686"/>
      <c r="J122" s="686"/>
      <c r="K122" s="686"/>
      <c r="L122" s="686"/>
      <c r="M122" s="5"/>
      <c r="N122" s="5"/>
      <c r="O122" s="5"/>
      <c r="P122" s="5"/>
      <c r="Q122" s="703"/>
      <c r="R122" s="703"/>
    </row>
    <row r="123" spans="1:18" ht="19.5" thickBot="1" x14ac:dyDescent="0.25">
      <c r="A123" s="795"/>
      <c r="B123" s="792"/>
      <c r="C123" s="379"/>
      <c r="D123" s="2"/>
      <c r="E123" s="507"/>
      <c r="F123" s="686"/>
      <c r="G123" s="686"/>
      <c r="H123" s="686"/>
      <c r="I123" s="686"/>
      <c r="J123" s="686"/>
      <c r="K123" s="686"/>
      <c r="L123" s="686"/>
      <c r="M123" s="5"/>
      <c r="N123" s="5"/>
      <c r="O123" s="5"/>
      <c r="P123" s="5"/>
    </row>
    <row r="124" spans="1:18" ht="19.5" thickBot="1" x14ac:dyDescent="0.25">
      <c r="A124" s="795"/>
      <c r="B124" s="792"/>
      <c r="C124" s="379"/>
      <c r="D124" s="2"/>
      <c r="E124" s="507"/>
      <c r="F124" s="686"/>
      <c r="G124" s="686"/>
      <c r="H124" s="686"/>
      <c r="I124" s="686"/>
      <c r="J124" s="686"/>
      <c r="K124" s="686"/>
      <c r="L124" s="686"/>
      <c r="M124" s="5"/>
      <c r="N124" s="5"/>
      <c r="O124" s="5"/>
      <c r="P124" s="5"/>
    </row>
    <row r="125" spans="1:18" ht="19.5" thickBot="1" x14ac:dyDescent="0.25">
      <c r="A125" s="795"/>
      <c r="B125" s="792"/>
      <c r="C125" s="379"/>
      <c r="D125" s="2"/>
      <c r="E125" s="507"/>
      <c r="F125" s="686"/>
      <c r="G125" s="686"/>
      <c r="H125" s="686"/>
      <c r="I125" s="686"/>
      <c r="J125" s="686"/>
      <c r="K125" s="686"/>
      <c r="L125" s="686"/>
      <c r="M125" s="5"/>
      <c r="N125" s="5"/>
      <c r="O125" s="5"/>
      <c r="P125" s="5"/>
      <c r="Q125" s="703"/>
      <c r="R125" s="703"/>
    </row>
    <row r="126" spans="1:18" ht="19.5" thickBot="1" x14ac:dyDescent="0.25">
      <c r="A126" s="795"/>
      <c r="B126" s="792"/>
      <c r="C126" s="379"/>
      <c r="D126" s="2"/>
      <c r="E126" s="507"/>
      <c r="F126" s="686"/>
      <c r="G126" s="686"/>
      <c r="H126" s="686"/>
      <c r="I126" s="686"/>
      <c r="J126" s="686"/>
      <c r="K126" s="686"/>
      <c r="L126" s="686"/>
      <c r="M126" s="5"/>
      <c r="N126" s="5"/>
      <c r="O126" s="5"/>
      <c r="P126" s="5"/>
    </row>
    <row r="127" spans="1:18" ht="19.5" thickBot="1" x14ac:dyDescent="0.25">
      <c r="A127" s="795"/>
      <c r="B127" s="792"/>
      <c r="C127" s="379"/>
      <c r="D127" s="2"/>
      <c r="E127" s="507"/>
      <c r="F127" s="686">
        <f t="shared" si="9"/>
        <v>0</v>
      </c>
      <c r="G127" s="686"/>
      <c r="H127" s="686"/>
      <c r="I127" s="686"/>
      <c r="J127" s="686"/>
      <c r="K127" s="686"/>
      <c r="L127" s="686"/>
      <c r="M127" s="5"/>
      <c r="N127" s="5"/>
      <c r="O127" s="5"/>
      <c r="P127" s="5"/>
      <c r="Q127" s="703"/>
      <c r="R127" s="703"/>
    </row>
    <row r="128" spans="1:18" ht="19.5" thickBot="1" x14ac:dyDescent="0.25">
      <c r="A128" s="795"/>
      <c r="B128" s="792"/>
      <c r="C128" s="379"/>
      <c r="D128" s="2"/>
      <c r="E128" s="507"/>
      <c r="F128" s="686">
        <f t="shared" si="9"/>
        <v>0</v>
      </c>
      <c r="G128" s="686"/>
      <c r="H128" s="686"/>
      <c r="I128" s="686"/>
      <c r="J128" s="686"/>
      <c r="K128" s="686"/>
      <c r="L128" s="686"/>
      <c r="M128" s="5"/>
      <c r="N128" s="5"/>
      <c r="O128" s="5"/>
      <c r="P128" s="5"/>
    </row>
    <row r="129" spans="1:18" ht="19.5" thickBot="1" x14ac:dyDescent="0.25">
      <c r="A129" s="795"/>
      <c r="B129" s="792"/>
      <c r="C129" s="379"/>
      <c r="D129" s="145"/>
      <c r="E129" s="501"/>
      <c r="F129" s="686">
        <f t="shared" si="9"/>
        <v>0</v>
      </c>
      <c r="G129" s="686"/>
      <c r="H129" s="686"/>
      <c r="I129" s="686"/>
      <c r="J129" s="686"/>
      <c r="K129" s="686"/>
      <c r="L129" s="686"/>
      <c r="M129" s="146"/>
      <c r="N129" s="146"/>
      <c r="O129" s="146"/>
      <c r="P129" s="146"/>
    </row>
    <row r="130" spans="1:18" ht="19.5" thickBot="1" x14ac:dyDescent="0.25">
      <c r="A130" s="795"/>
      <c r="B130" s="792"/>
      <c r="C130" s="379"/>
      <c r="D130" s="3" t="s">
        <v>1313</v>
      </c>
      <c r="E130" s="502"/>
      <c r="F130" s="686"/>
      <c r="G130" s="686"/>
      <c r="H130" s="686"/>
      <c r="I130" s="686"/>
      <c r="J130" s="686"/>
      <c r="K130" s="686"/>
      <c r="L130" s="686"/>
      <c r="M130" s="11">
        <f>SUM(M114:M117)</f>
        <v>87</v>
      </c>
      <c r="N130" s="11">
        <f>SUM(N114:N117)</f>
        <v>25</v>
      </c>
      <c r="O130" s="11">
        <f>SUM(O114:O117)</f>
        <v>43</v>
      </c>
      <c r="P130" s="11">
        <f>SUM(P114:P117)</f>
        <v>61</v>
      </c>
    </row>
    <row r="131" spans="1:18" ht="19.5" thickBot="1" x14ac:dyDescent="0.25">
      <c r="A131" s="795"/>
      <c r="B131" s="792"/>
      <c r="C131" s="379"/>
      <c r="D131" s="3" t="s">
        <v>1315</v>
      </c>
      <c r="E131" s="502"/>
      <c r="F131" s="502"/>
      <c r="G131" s="502"/>
      <c r="H131" s="502"/>
      <c r="I131" s="502"/>
      <c r="J131" s="502"/>
      <c r="K131" s="502"/>
      <c r="L131" s="502"/>
      <c r="M131" s="135">
        <f t="shared" ref="M131:O131" si="10">(M130*1.73*220*0.9)/1000</f>
        <v>29.800979999999999</v>
      </c>
      <c r="N131" s="135">
        <f t="shared" si="10"/>
        <v>8.5634999999999994</v>
      </c>
      <c r="O131" s="135">
        <f t="shared" si="10"/>
        <v>14.72922</v>
      </c>
      <c r="P131" s="136"/>
      <c r="Q131" s="168"/>
    </row>
    <row r="132" spans="1:18" ht="18.75" thickBot="1" x14ac:dyDescent="0.25">
      <c r="A132" s="795"/>
      <c r="B132" s="792"/>
      <c r="C132" s="379"/>
      <c r="D132" s="3" t="s">
        <v>1317</v>
      </c>
      <c r="E132" s="503"/>
      <c r="F132" s="503"/>
      <c r="G132" s="503"/>
      <c r="H132" s="503"/>
      <c r="I132" s="503"/>
      <c r="J132" s="503"/>
      <c r="K132" s="503"/>
      <c r="L132" s="503"/>
      <c r="M132" s="788">
        <f>(M131+N131+O131)</f>
        <v>53.093699999999998</v>
      </c>
      <c r="N132" s="789"/>
      <c r="O132" s="789"/>
      <c r="P132" s="790"/>
      <c r="Q132" s="168"/>
    </row>
    <row r="133" spans="1:18" ht="21" thickBot="1" x14ac:dyDescent="0.25">
      <c r="A133" s="796"/>
      <c r="B133" s="793"/>
      <c r="C133" s="383"/>
      <c r="D133" s="9" t="s">
        <v>59</v>
      </c>
      <c r="E133" s="505"/>
      <c r="F133" s="505"/>
      <c r="G133" s="505"/>
      <c r="H133" s="505"/>
      <c r="I133" s="505"/>
      <c r="J133" s="505"/>
      <c r="K133" s="505"/>
      <c r="L133" s="505"/>
      <c r="M133" s="12">
        <f>M130+M109</f>
        <v>143</v>
      </c>
      <c r="N133" s="12">
        <f>N130+N109</f>
        <v>118</v>
      </c>
      <c r="O133" s="12">
        <f>O130+O109</f>
        <v>106</v>
      </c>
      <c r="P133" s="12">
        <f>P130+P109</f>
        <v>98</v>
      </c>
    </row>
    <row r="134" spans="1:18" ht="42.75" customHeight="1" thickBot="1" x14ac:dyDescent="0.25">
      <c r="A134" s="624"/>
      <c r="B134" s="624"/>
      <c r="C134" s="624"/>
      <c r="D134" s="629" t="str">
        <f>HYPERLINK("#Оглавление!h5","&lt;&lt;&lt;&lt;&lt;")</f>
        <v>&lt;&lt;&lt;&lt;&lt;</v>
      </c>
      <c r="E134" s="624"/>
      <c r="F134" s="624"/>
      <c r="G134" s="624"/>
      <c r="H134" s="624"/>
      <c r="I134" s="624"/>
      <c r="J134" s="624"/>
      <c r="K134" s="624"/>
      <c r="L134" s="624"/>
      <c r="M134" s="624"/>
      <c r="N134" s="624"/>
      <c r="O134" s="624"/>
      <c r="P134" s="624"/>
      <c r="Q134" s="705"/>
    </row>
    <row r="135" spans="1:18" ht="41.25" thickBot="1" x14ac:dyDescent="0.25">
      <c r="A135" s="150">
        <v>43922</v>
      </c>
      <c r="B135" s="1"/>
      <c r="C135" s="367"/>
      <c r="D135" s="124" t="s">
        <v>1351</v>
      </c>
      <c r="E135" s="499" t="s">
        <v>1441</v>
      </c>
      <c r="F135" s="499" t="s">
        <v>1511</v>
      </c>
      <c r="G135" s="499" t="s">
        <v>1557</v>
      </c>
      <c r="H135" s="720" t="s">
        <v>1558</v>
      </c>
      <c r="I135" s="499" t="s">
        <v>1559</v>
      </c>
      <c r="J135" s="720" t="s">
        <v>1446</v>
      </c>
      <c r="K135" s="499" t="s">
        <v>1560</v>
      </c>
      <c r="L135" s="499" t="s">
        <v>1561</v>
      </c>
      <c r="M135" s="125" t="str">
        <f>'Данные по ТП'!C8</f>
        <v>ТМ-250/10</v>
      </c>
      <c r="N135" s="126" t="s">
        <v>1352</v>
      </c>
      <c r="O135" s="125" t="s">
        <v>5</v>
      </c>
      <c r="P135" s="127">
        <f>'Данные по ТП'!F8</f>
        <v>8069</v>
      </c>
    </row>
    <row r="136" spans="1:18" ht="15.75" customHeight="1" thickBot="1" x14ac:dyDescent="0.25">
      <c r="A136" s="797" t="s">
        <v>1544</v>
      </c>
      <c r="B136" s="791" t="s">
        <v>56</v>
      </c>
      <c r="C136" s="368">
        <v>1</v>
      </c>
      <c r="D136" s="143"/>
      <c r="E136" s="500"/>
      <c r="F136" s="686">
        <f>((O136*1.73*220*0.9)/1000)+((N136*1.73*220*0.9)/1000)+((M136*1.73*220*0.9)/1000)</f>
        <v>0</v>
      </c>
      <c r="G136" s="822">
        <v>240</v>
      </c>
      <c r="H136" s="822">
        <v>242</v>
      </c>
      <c r="I136" s="822">
        <v>233</v>
      </c>
      <c r="J136" s="822">
        <v>415</v>
      </c>
      <c r="K136" s="822">
        <v>416</v>
      </c>
      <c r="L136" s="822">
        <v>415</v>
      </c>
      <c r="M136" s="144"/>
      <c r="N136" s="144"/>
      <c r="O136" s="144"/>
      <c r="P136" s="144"/>
      <c r="Q136" s="703"/>
      <c r="R136" s="703"/>
    </row>
    <row r="137" spans="1:18" ht="19.5" thickBot="1" x14ac:dyDescent="0.25">
      <c r="A137" s="798"/>
      <c r="B137" s="792"/>
      <c r="C137" s="379">
        <v>2</v>
      </c>
      <c r="D137" s="145" t="s">
        <v>1010</v>
      </c>
      <c r="E137" s="695" t="s">
        <v>1519</v>
      </c>
      <c r="F137" s="686">
        <f t="shared" ref="F137:F142" si="11">((O137*1.73*220*0.9)/1000)+((N137*1.73*220*0.9)/1000)+((M137*1.73*220*0.9)/1000)</f>
        <v>0</v>
      </c>
      <c r="G137" s="823"/>
      <c r="H137" s="823"/>
      <c r="I137" s="823"/>
      <c r="J137" s="823"/>
      <c r="K137" s="823"/>
      <c r="L137" s="823"/>
      <c r="M137" s="146">
        <v>0</v>
      </c>
      <c r="N137" s="146">
        <v>0</v>
      </c>
      <c r="O137" s="146">
        <v>0</v>
      </c>
      <c r="P137" s="146">
        <v>0</v>
      </c>
    </row>
    <row r="138" spans="1:18" ht="19.5" thickBot="1" x14ac:dyDescent="0.25">
      <c r="A138" s="798"/>
      <c r="B138" s="792"/>
      <c r="C138" s="379">
        <v>3</v>
      </c>
      <c r="D138" s="145" t="s">
        <v>20</v>
      </c>
      <c r="E138" s="696" t="s">
        <v>1520</v>
      </c>
      <c r="F138" s="686">
        <f t="shared" si="11"/>
        <v>19.524780000000003</v>
      </c>
      <c r="G138" s="686"/>
      <c r="H138" s="686"/>
      <c r="I138" s="686"/>
      <c r="J138" s="686"/>
      <c r="K138" s="686"/>
      <c r="L138" s="686"/>
      <c r="M138" s="146">
        <v>13</v>
      </c>
      <c r="N138" s="146">
        <v>27</v>
      </c>
      <c r="O138" s="146">
        <v>17</v>
      </c>
      <c r="P138" s="146">
        <v>15</v>
      </c>
      <c r="Q138" s="703"/>
      <c r="R138" s="703"/>
    </row>
    <row r="139" spans="1:18" ht="19.5" thickBot="1" x14ac:dyDescent="0.25">
      <c r="A139" s="798"/>
      <c r="B139" s="792"/>
      <c r="C139" s="379">
        <v>4</v>
      </c>
      <c r="D139" s="145" t="s">
        <v>1521</v>
      </c>
      <c r="E139" s="688">
        <v>55</v>
      </c>
      <c r="F139" s="686">
        <f t="shared" si="11"/>
        <v>7.5358800000000006</v>
      </c>
      <c r="G139" s="686"/>
      <c r="H139" s="686"/>
      <c r="I139" s="686"/>
      <c r="J139" s="686"/>
      <c r="K139" s="686"/>
      <c r="L139" s="686"/>
      <c r="M139" s="146">
        <v>9</v>
      </c>
      <c r="N139" s="146">
        <v>8</v>
      </c>
      <c r="O139" s="146">
        <v>5</v>
      </c>
      <c r="P139" s="146">
        <v>4</v>
      </c>
      <c r="R139" s="704"/>
    </row>
    <row r="140" spans="1:18" ht="19.5" thickBot="1" x14ac:dyDescent="0.25">
      <c r="A140" s="798"/>
      <c r="B140" s="792"/>
      <c r="C140" s="379" t="s">
        <v>1439</v>
      </c>
      <c r="D140" s="149"/>
      <c r="E140" s="688"/>
      <c r="F140" s="686"/>
      <c r="G140" s="686"/>
      <c r="H140" s="686"/>
      <c r="I140" s="686"/>
      <c r="J140" s="686"/>
      <c r="K140" s="686"/>
      <c r="L140" s="686"/>
      <c r="M140" s="146"/>
      <c r="N140" s="146"/>
      <c r="O140" s="146"/>
      <c r="P140" s="146"/>
      <c r="Q140" s="703"/>
      <c r="R140" s="703"/>
    </row>
    <row r="141" spans="1:18" ht="19.5" thickBot="1" x14ac:dyDescent="0.25">
      <c r="A141" s="798"/>
      <c r="B141" s="792"/>
      <c r="C141" s="379">
        <v>19</v>
      </c>
      <c r="D141" s="149" t="s">
        <v>1549</v>
      </c>
      <c r="E141" s="501"/>
      <c r="F141" s="686">
        <f t="shared" si="11"/>
        <v>15.071760000000001</v>
      </c>
      <c r="G141" s="686"/>
      <c r="H141" s="686"/>
      <c r="I141" s="686"/>
      <c r="J141" s="686"/>
      <c r="K141" s="686"/>
      <c r="L141" s="686"/>
      <c r="M141" s="146">
        <v>12</v>
      </c>
      <c r="N141" s="146">
        <v>15</v>
      </c>
      <c r="O141" s="146">
        <v>17</v>
      </c>
      <c r="P141" s="146">
        <v>5</v>
      </c>
    </row>
    <row r="142" spans="1:18" ht="19.5" thickBot="1" x14ac:dyDescent="0.25">
      <c r="A142" s="798"/>
      <c r="B142" s="792"/>
      <c r="C142" s="379" t="s">
        <v>1440</v>
      </c>
      <c r="D142" s="145" t="s">
        <v>1011</v>
      </c>
      <c r="E142" s="688">
        <v>35</v>
      </c>
      <c r="F142" s="686">
        <f t="shared" si="11"/>
        <v>2.7403200000000001</v>
      </c>
      <c r="G142" s="686"/>
      <c r="H142" s="686"/>
      <c r="I142" s="686"/>
      <c r="J142" s="686"/>
      <c r="K142" s="686"/>
      <c r="L142" s="686"/>
      <c r="M142" s="146">
        <v>0</v>
      </c>
      <c r="N142" s="146">
        <v>0</v>
      </c>
      <c r="O142" s="146">
        <v>8</v>
      </c>
      <c r="P142" s="146">
        <v>8</v>
      </c>
      <c r="Q142" s="703"/>
      <c r="R142" s="703"/>
    </row>
    <row r="143" spans="1:18" ht="19.5" thickBot="1" x14ac:dyDescent="0.25">
      <c r="A143" s="798"/>
      <c r="B143" s="792"/>
      <c r="C143" s="379"/>
      <c r="D143" s="145"/>
      <c r="E143" s="700"/>
      <c r="F143" s="686"/>
      <c r="G143" s="686"/>
      <c r="H143" s="686"/>
      <c r="I143" s="686"/>
      <c r="J143" s="686"/>
      <c r="K143" s="686"/>
      <c r="L143" s="686"/>
      <c r="M143" s="698"/>
      <c r="N143" s="698"/>
      <c r="O143" s="698"/>
      <c r="P143" s="698"/>
    </row>
    <row r="144" spans="1:18" ht="19.5" thickBot="1" x14ac:dyDescent="0.25">
      <c r="A144" s="798"/>
      <c r="B144" s="792"/>
      <c r="C144" s="379"/>
      <c r="D144" s="145"/>
      <c r="E144" s="700"/>
      <c r="F144" s="686"/>
      <c r="G144" s="686"/>
      <c r="H144" s="686"/>
      <c r="I144" s="686"/>
      <c r="J144" s="686"/>
      <c r="K144" s="686"/>
      <c r="L144" s="686"/>
      <c r="M144" s="698"/>
      <c r="N144" s="698"/>
      <c r="O144" s="698"/>
      <c r="P144" s="698"/>
      <c r="Q144" s="703"/>
      <c r="R144" s="703"/>
    </row>
    <row r="145" spans="1:18" ht="19.5" thickBot="1" x14ac:dyDescent="0.25">
      <c r="A145" s="798"/>
      <c r="B145" s="792"/>
      <c r="C145" s="379"/>
      <c r="D145" s="145"/>
      <c r="E145" s="700"/>
      <c r="F145" s="686"/>
      <c r="G145" s="686"/>
      <c r="H145" s="686"/>
      <c r="I145" s="686"/>
      <c r="J145" s="686"/>
      <c r="K145" s="686"/>
      <c r="L145" s="686"/>
      <c r="M145" s="698"/>
      <c r="N145" s="698"/>
      <c r="O145" s="698"/>
      <c r="P145" s="698"/>
    </row>
    <row r="146" spans="1:18" ht="19.5" thickBot="1" x14ac:dyDescent="0.25">
      <c r="A146" s="798"/>
      <c r="B146" s="792"/>
      <c r="C146" s="379"/>
      <c r="D146" s="145"/>
      <c r="E146" s="700"/>
      <c r="F146" s="686"/>
      <c r="G146" s="686"/>
      <c r="H146" s="686"/>
      <c r="I146" s="686"/>
      <c r="J146" s="686"/>
      <c r="K146" s="686"/>
      <c r="L146" s="686"/>
      <c r="M146" s="698"/>
      <c r="N146" s="698"/>
      <c r="O146" s="698"/>
      <c r="P146" s="698"/>
    </row>
    <row r="147" spans="1:18" ht="19.5" thickBot="1" x14ac:dyDescent="0.25">
      <c r="A147" s="798"/>
      <c r="B147" s="792"/>
      <c r="C147" s="379"/>
      <c r="D147" s="145"/>
      <c r="E147" s="700"/>
      <c r="F147" s="686"/>
      <c r="G147" s="686"/>
      <c r="H147" s="686"/>
      <c r="I147" s="686"/>
      <c r="J147" s="686"/>
      <c r="K147" s="686"/>
      <c r="L147" s="686"/>
      <c r="M147" s="698"/>
      <c r="N147" s="698"/>
      <c r="O147" s="698"/>
      <c r="P147" s="698"/>
      <c r="Q147" s="703"/>
      <c r="R147" s="703"/>
    </row>
    <row r="148" spans="1:18" ht="19.5" thickBot="1" x14ac:dyDescent="0.25">
      <c r="A148" s="798"/>
      <c r="B148" s="792"/>
      <c r="C148" s="379"/>
      <c r="D148" s="145"/>
      <c r="E148" s="700"/>
      <c r="F148" s="686"/>
      <c r="G148" s="686"/>
      <c r="H148" s="686"/>
      <c r="I148" s="686"/>
      <c r="J148" s="686"/>
      <c r="K148" s="686"/>
      <c r="L148" s="686"/>
      <c r="M148" s="698"/>
      <c r="N148" s="698"/>
      <c r="O148" s="698"/>
      <c r="P148" s="698"/>
    </row>
    <row r="149" spans="1:18" ht="19.5" thickBot="1" x14ac:dyDescent="0.25">
      <c r="A149" s="798"/>
      <c r="B149" s="792"/>
      <c r="C149" s="379"/>
      <c r="D149" s="145"/>
      <c r="E149" s="501"/>
      <c r="F149" s="501"/>
      <c r="G149" s="501"/>
      <c r="H149" s="501"/>
      <c r="I149" s="501"/>
      <c r="J149" s="501"/>
      <c r="K149" s="501"/>
      <c r="L149" s="501"/>
      <c r="M149" s="361"/>
      <c r="N149" s="361"/>
      <c r="O149" s="361"/>
      <c r="P149" s="361"/>
      <c r="Q149" s="703"/>
      <c r="R149" s="703"/>
    </row>
    <row r="150" spans="1:18" ht="19.5" thickBot="1" x14ac:dyDescent="0.25">
      <c r="A150" s="798"/>
      <c r="B150" s="792"/>
      <c r="C150" s="379"/>
      <c r="D150" s="145"/>
      <c r="E150" s="501"/>
      <c r="F150" s="501"/>
      <c r="G150" s="501"/>
      <c r="H150" s="501"/>
      <c r="I150" s="501"/>
      <c r="J150" s="501"/>
      <c r="K150" s="501"/>
      <c r="L150" s="501"/>
      <c r="M150" s="361"/>
      <c r="N150" s="361"/>
      <c r="O150" s="361"/>
      <c r="P150" s="361"/>
    </row>
    <row r="151" spans="1:18" ht="19.5" thickBot="1" x14ac:dyDescent="0.25">
      <c r="A151" s="798"/>
      <c r="B151" s="792"/>
      <c r="C151" s="379"/>
      <c r="D151" s="145"/>
      <c r="E151" s="501"/>
      <c r="F151" s="501"/>
      <c r="G151" s="501"/>
      <c r="H151" s="501"/>
      <c r="I151" s="501"/>
      <c r="J151" s="501"/>
      <c r="K151" s="501"/>
      <c r="L151" s="501"/>
      <c r="M151" s="361"/>
      <c r="N151" s="361"/>
      <c r="O151" s="361"/>
      <c r="P151" s="361"/>
    </row>
    <row r="152" spans="1:18" ht="19.5" thickBot="1" x14ac:dyDescent="0.25">
      <c r="A152" s="798"/>
      <c r="B152" s="792"/>
      <c r="C152" s="379"/>
      <c r="D152" s="3" t="s">
        <v>1314</v>
      </c>
      <c r="E152" s="502"/>
      <c r="F152" s="502"/>
      <c r="G152" s="502"/>
      <c r="H152" s="502"/>
      <c r="I152" s="502"/>
      <c r="J152" s="502"/>
      <c r="K152" s="502"/>
      <c r="L152" s="502"/>
      <c r="M152" s="7">
        <f>SUM(M136:M142)</f>
        <v>34</v>
      </c>
      <c r="N152" s="7">
        <f>SUM(N136:N142)</f>
        <v>50</v>
      </c>
      <c r="O152" s="7">
        <f>SUM(O136:O142)</f>
        <v>47</v>
      </c>
      <c r="P152" s="7">
        <f>SUM(P136:P142)</f>
        <v>32</v>
      </c>
    </row>
    <row r="153" spans="1:18" ht="19.5" thickBot="1" x14ac:dyDescent="0.25">
      <c r="A153" s="798"/>
      <c r="B153" s="792"/>
      <c r="C153" s="379"/>
      <c r="D153" s="3" t="s">
        <v>1315</v>
      </c>
      <c r="E153" s="502"/>
      <c r="F153" s="502"/>
      <c r="G153" s="502"/>
      <c r="H153" s="502"/>
      <c r="I153" s="502"/>
      <c r="J153" s="502"/>
      <c r="K153" s="502"/>
      <c r="L153" s="502"/>
      <c r="M153" s="135">
        <f t="shared" ref="M153:O153" si="12">(M152*1.73*220*0.9)/1000</f>
        <v>11.646360000000001</v>
      </c>
      <c r="N153" s="135">
        <f t="shared" si="12"/>
        <v>17.126999999999999</v>
      </c>
      <c r="O153" s="135">
        <f t="shared" si="12"/>
        <v>16.09938</v>
      </c>
      <c r="P153" s="136"/>
      <c r="Q153" s="168"/>
    </row>
    <row r="154" spans="1:18" ht="18.75" thickBot="1" x14ac:dyDescent="0.25">
      <c r="A154" s="798"/>
      <c r="B154" s="792"/>
      <c r="C154" s="379"/>
      <c r="D154" s="3" t="s">
        <v>1316</v>
      </c>
      <c r="E154" s="503"/>
      <c r="F154" s="503"/>
      <c r="G154" s="503"/>
      <c r="H154" s="503"/>
      <c r="I154" s="503"/>
      <c r="J154" s="503"/>
      <c r="K154" s="503"/>
      <c r="L154" s="503"/>
      <c r="M154" s="788">
        <f>(M153+N153+O153)</f>
        <v>44.87274</v>
      </c>
      <c r="N154" s="789"/>
      <c r="O154" s="789"/>
      <c r="P154" s="790"/>
      <c r="Q154" s="168"/>
    </row>
    <row r="155" spans="1:18" ht="18.75" thickBot="1" x14ac:dyDescent="0.25">
      <c r="A155" s="798"/>
      <c r="B155" s="792"/>
      <c r="C155" s="380"/>
      <c r="D155" s="782"/>
      <c r="E155" s="783"/>
      <c r="F155" s="783"/>
      <c r="G155" s="783"/>
      <c r="H155" s="783"/>
      <c r="I155" s="783"/>
      <c r="J155" s="783"/>
      <c r="K155" s="783"/>
      <c r="L155" s="783"/>
      <c r="M155" s="783"/>
      <c r="N155" s="783"/>
      <c r="O155" s="783"/>
      <c r="P155" s="784"/>
      <c r="Q155" s="168"/>
    </row>
    <row r="156" spans="1:18" ht="41.25" thickBot="1" x14ac:dyDescent="0.25">
      <c r="A156" s="798"/>
      <c r="B156" s="792"/>
      <c r="C156" s="380"/>
      <c r="D156" s="124" t="s">
        <v>1327</v>
      </c>
      <c r="E156" s="499" t="s">
        <v>1441</v>
      </c>
      <c r="F156" s="499" t="s">
        <v>1511</v>
      </c>
      <c r="G156" s="499" t="s">
        <v>1557</v>
      </c>
      <c r="H156" s="720" t="s">
        <v>1558</v>
      </c>
      <c r="I156" s="499" t="s">
        <v>1559</v>
      </c>
      <c r="J156" s="720" t="s">
        <v>1446</v>
      </c>
      <c r="K156" s="499" t="s">
        <v>1560</v>
      </c>
      <c r="L156" s="499" t="s">
        <v>1561</v>
      </c>
      <c r="M156" s="125" t="str">
        <f>'Данные по ТП'!C9</f>
        <v>ТМ-400/10</v>
      </c>
      <c r="N156" s="126" t="s">
        <v>1352</v>
      </c>
      <c r="O156" s="125" t="s">
        <v>5</v>
      </c>
      <c r="P156" s="234">
        <f>'Данные по ТП'!F9</f>
        <v>9038</v>
      </c>
    </row>
    <row r="157" spans="1:18" ht="19.5" thickBot="1" x14ac:dyDescent="0.25">
      <c r="A157" s="798"/>
      <c r="B157" s="792"/>
      <c r="C157" s="379">
        <v>5</v>
      </c>
      <c r="D157" s="145" t="s">
        <v>1550</v>
      </c>
      <c r="E157" s="688">
        <v>75.599999999999994</v>
      </c>
      <c r="F157" s="686">
        <f>((O157*1.73*220*0.9)/1000)+((N157*1.73*220*0.9)/1000)+((M157*1.73*220*0.9)/1000)</f>
        <v>0</v>
      </c>
      <c r="G157" s="822"/>
      <c r="H157" s="822"/>
      <c r="I157" s="822"/>
      <c r="J157" s="822"/>
      <c r="K157" s="822"/>
      <c r="L157" s="822"/>
      <c r="M157" s="146">
        <v>0</v>
      </c>
      <c r="N157" s="146">
        <v>0</v>
      </c>
      <c r="O157" s="146">
        <v>0</v>
      </c>
      <c r="P157" s="146">
        <v>0</v>
      </c>
      <c r="Q157" s="703"/>
      <c r="R157" s="703"/>
    </row>
    <row r="158" spans="1:18" ht="19.5" thickBot="1" x14ac:dyDescent="0.25">
      <c r="A158" s="798"/>
      <c r="B158" s="792"/>
      <c r="C158" s="379">
        <v>6</v>
      </c>
      <c r="D158" s="145" t="s">
        <v>21</v>
      </c>
      <c r="E158" s="709">
        <v>75.599999999999994</v>
      </c>
      <c r="F158" s="686">
        <f>((O158*1.73*220*0.9)/1000)+((N158*1.73*220*0.9)/1000)+((M158*1.73*220*0.9)/1000)</f>
        <v>0</v>
      </c>
      <c r="G158" s="823"/>
      <c r="H158" s="823"/>
      <c r="I158" s="823"/>
      <c r="J158" s="823"/>
      <c r="K158" s="823"/>
      <c r="L158" s="823"/>
      <c r="M158" s="708"/>
      <c r="N158" s="708"/>
      <c r="O158" s="708"/>
      <c r="P158" s="708"/>
    </row>
    <row r="159" spans="1:18" ht="18.75" customHeight="1" thickBot="1" x14ac:dyDescent="0.25">
      <c r="A159" s="798"/>
      <c r="B159" s="792"/>
      <c r="C159" s="378">
        <v>7</v>
      </c>
      <c r="D159" s="145" t="s">
        <v>900</v>
      </c>
      <c r="E159" s="501" t="s">
        <v>1462</v>
      </c>
      <c r="F159" s="686">
        <f t="shared" ref="F159" si="13">((O159*1.73*220*0.9)/1000)+((N159*1.73*220*0.9)/1000)+((M159*1.73*220*0.9)/1000)</f>
        <v>18.154620000000001</v>
      </c>
      <c r="G159" s="686"/>
      <c r="H159" s="686"/>
      <c r="I159" s="686"/>
      <c r="J159" s="686"/>
      <c r="K159" s="686"/>
      <c r="L159" s="686"/>
      <c r="M159" s="708">
        <v>4</v>
      </c>
      <c r="N159" s="708">
        <v>9</v>
      </c>
      <c r="O159" s="708">
        <v>40</v>
      </c>
      <c r="P159" s="708">
        <v>18</v>
      </c>
      <c r="Q159" s="703"/>
      <c r="R159" s="703"/>
    </row>
    <row r="160" spans="1:18" ht="32.25" thickBot="1" x14ac:dyDescent="0.25">
      <c r="A160" s="798"/>
      <c r="B160" s="792"/>
      <c r="C160" s="379">
        <v>8</v>
      </c>
      <c r="D160" s="143" t="s">
        <v>1551</v>
      </c>
      <c r="E160" s="500" t="s">
        <v>1522</v>
      </c>
      <c r="F160" s="686">
        <f t="shared" ref="F160" si="14">((O160*1.73*220*0.9)/1000)+((N160*1.73*220*0.9)/1000)+((M160*1.73*220*0.9)/1000)</f>
        <v>22.2651</v>
      </c>
      <c r="G160" s="686"/>
      <c r="H160" s="686"/>
      <c r="I160" s="686"/>
      <c r="J160" s="686"/>
      <c r="K160" s="686"/>
      <c r="L160" s="686"/>
      <c r="M160" s="710">
        <v>23</v>
      </c>
      <c r="N160" s="710">
        <v>27</v>
      </c>
      <c r="O160" s="710">
        <v>15</v>
      </c>
      <c r="P160" s="710">
        <v>12</v>
      </c>
      <c r="R160" s="704"/>
    </row>
    <row r="161" spans="1:18" ht="19.5" thickBot="1" x14ac:dyDescent="0.25">
      <c r="A161" s="798"/>
      <c r="B161" s="792"/>
      <c r="C161" s="379">
        <v>10</v>
      </c>
      <c r="D161" s="145"/>
      <c r="E161" s="501"/>
      <c r="F161" s="686"/>
      <c r="G161" s="686"/>
      <c r="H161" s="686"/>
      <c r="I161" s="686"/>
      <c r="J161" s="686"/>
      <c r="K161" s="686"/>
      <c r="L161" s="686"/>
      <c r="M161" s="708"/>
      <c r="N161" s="708"/>
      <c r="O161" s="708"/>
      <c r="P161" s="708"/>
      <c r="Q161" s="703"/>
      <c r="R161" s="703"/>
    </row>
    <row r="162" spans="1:18" ht="19.5" thickBot="1" x14ac:dyDescent="0.25">
      <c r="A162" s="798"/>
      <c r="B162" s="792"/>
      <c r="C162" s="379">
        <v>12</v>
      </c>
      <c r="D162" s="145" t="s">
        <v>1012</v>
      </c>
      <c r="E162" s="501" t="s">
        <v>1523</v>
      </c>
      <c r="F162" s="686">
        <f t="shared" ref="F162" si="15">((O162*1.73*220*0.9)/1000)+((N162*1.73*220*0.9)/1000)+((M162*1.73*220*0.9)/1000)</f>
        <v>2.39778</v>
      </c>
      <c r="G162" s="686"/>
      <c r="H162" s="686"/>
      <c r="I162" s="686"/>
      <c r="J162" s="686"/>
      <c r="K162" s="686"/>
      <c r="L162" s="686"/>
      <c r="M162" s="708">
        <v>0</v>
      </c>
      <c r="N162" s="708">
        <v>5</v>
      </c>
      <c r="O162" s="708">
        <v>2</v>
      </c>
      <c r="P162" s="708">
        <v>3</v>
      </c>
    </row>
    <row r="163" spans="1:18" ht="19.5" thickBot="1" x14ac:dyDescent="0.25">
      <c r="A163" s="798"/>
      <c r="B163" s="792"/>
      <c r="C163" s="379">
        <v>13</v>
      </c>
      <c r="D163" s="145" t="s">
        <v>1552</v>
      </c>
      <c r="E163" s="501" t="s">
        <v>1524</v>
      </c>
      <c r="F163" s="686">
        <f t="shared" ref="F163" si="16">((O163*1.73*220*0.9)/1000)+((N163*1.73*220*0.9)/1000)+((M163*1.73*220*0.9)/1000)</f>
        <v>13.01652</v>
      </c>
      <c r="G163" s="686"/>
      <c r="H163" s="686"/>
      <c r="I163" s="686"/>
      <c r="J163" s="686"/>
      <c r="K163" s="686"/>
      <c r="L163" s="686"/>
      <c r="M163" s="708">
        <v>19</v>
      </c>
      <c r="N163" s="708">
        <v>16</v>
      </c>
      <c r="O163" s="708">
        <v>3</v>
      </c>
      <c r="P163" s="708">
        <v>11</v>
      </c>
      <c r="Q163" s="703"/>
      <c r="R163" s="703"/>
    </row>
    <row r="164" spans="1:18" ht="19.5" thickBot="1" x14ac:dyDescent="0.25">
      <c r="A164" s="798"/>
      <c r="B164" s="792"/>
      <c r="C164" s="379">
        <v>14</v>
      </c>
      <c r="D164" s="145" t="s">
        <v>1553</v>
      </c>
      <c r="E164" s="501" t="s">
        <v>1462</v>
      </c>
      <c r="F164" s="686">
        <f t="shared" ref="F164" si="17">((O164*1.73*220*0.9)/1000)+((N164*1.73*220*0.9)/1000)+((M164*1.73*220*0.9)/1000)</f>
        <v>10.618740000000001</v>
      </c>
      <c r="G164" s="686"/>
      <c r="H164" s="686"/>
      <c r="I164" s="686"/>
      <c r="J164" s="686"/>
      <c r="K164" s="686"/>
      <c r="L164" s="686"/>
      <c r="M164" s="708">
        <v>5</v>
      </c>
      <c r="N164" s="708">
        <v>16</v>
      </c>
      <c r="O164" s="708">
        <v>10</v>
      </c>
      <c r="P164" s="708">
        <v>8</v>
      </c>
    </row>
    <row r="165" spans="1:18" ht="19.5" thickBot="1" x14ac:dyDescent="0.25">
      <c r="A165" s="798"/>
      <c r="B165" s="792"/>
      <c r="C165" s="379"/>
      <c r="D165" s="145"/>
      <c r="E165" s="501"/>
      <c r="F165" s="686"/>
      <c r="G165" s="686"/>
      <c r="H165" s="686"/>
      <c r="I165" s="686"/>
      <c r="J165" s="686"/>
      <c r="K165" s="686"/>
      <c r="L165" s="686"/>
      <c r="M165" s="698"/>
      <c r="N165" s="698"/>
      <c r="O165" s="698"/>
      <c r="P165" s="698"/>
      <c r="Q165" s="703"/>
      <c r="R165" s="703"/>
    </row>
    <row r="166" spans="1:18" ht="19.5" thickBot="1" x14ac:dyDescent="0.25">
      <c r="A166" s="798"/>
      <c r="B166" s="792"/>
      <c r="C166" s="379"/>
      <c r="D166" s="145"/>
      <c r="E166" s="501"/>
      <c r="F166" s="686"/>
      <c r="G166" s="686"/>
      <c r="H166" s="686"/>
      <c r="I166" s="686"/>
      <c r="J166" s="686"/>
      <c r="K166" s="686"/>
      <c r="L166" s="686"/>
      <c r="M166" s="698"/>
      <c r="N166" s="698"/>
      <c r="O166" s="698"/>
      <c r="P166" s="698"/>
    </row>
    <row r="167" spans="1:18" ht="19.5" thickBot="1" x14ac:dyDescent="0.25">
      <c r="A167" s="798"/>
      <c r="B167" s="792"/>
      <c r="C167" s="379"/>
      <c r="D167" s="145"/>
      <c r="E167" s="501"/>
      <c r="F167" s="686"/>
      <c r="G167" s="686"/>
      <c r="H167" s="686"/>
      <c r="I167" s="686"/>
      <c r="J167" s="686"/>
      <c r="K167" s="686"/>
      <c r="L167" s="686"/>
      <c r="M167" s="698"/>
      <c r="N167" s="698"/>
      <c r="O167" s="698"/>
      <c r="P167" s="698"/>
    </row>
    <row r="168" spans="1:18" ht="19.5" thickBot="1" x14ac:dyDescent="0.25">
      <c r="A168" s="798"/>
      <c r="B168" s="792"/>
      <c r="C168" s="379"/>
      <c r="D168" s="145"/>
      <c r="E168" s="501"/>
      <c r="F168" s="686"/>
      <c r="G168" s="686"/>
      <c r="H168" s="686"/>
      <c r="I168" s="686"/>
      <c r="J168" s="686"/>
      <c r="K168" s="686"/>
      <c r="L168" s="686"/>
      <c r="M168" s="698"/>
      <c r="N168" s="698"/>
      <c r="O168" s="698"/>
      <c r="P168" s="698"/>
      <c r="Q168" s="703"/>
      <c r="R168" s="703"/>
    </row>
    <row r="169" spans="1:18" ht="19.5" thickBot="1" x14ac:dyDescent="0.25">
      <c r="A169" s="798"/>
      <c r="B169" s="792"/>
      <c r="C169" s="379"/>
      <c r="D169" s="145"/>
      <c r="E169" s="501"/>
      <c r="F169" s="686"/>
      <c r="G169" s="686"/>
      <c r="H169" s="686"/>
      <c r="I169" s="686"/>
      <c r="J169" s="686"/>
      <c r="K169" s="686"/>
      <c r="L169" s="686"/>
      <c r="M169" s="698"/>
      <c r="N169" s="698"/>
      <c r="O169" s="698"/>
      <c r="P169" s="698"/>
    </row>
    <row r="170" spans="1:18" ht="19.5" thickBot="1" x14ac:dyDescent="0.25">
      <c r="A170" s="798"/>
      <c r="B170" s="792"/>
      <c r="C170" s="379"/>
      <c r="D170" s="145"/>
      <c r="E170" s="501"/>
      <c r="F170" s="501"/>
      <c r="G170" s="501"/>
      <c r="H170" s="501"/>
      <c r="I170" s="501"/>
      <c r="J170" s="501"/>
      <c r="K170" s="501"/>
      <c r="L170" s="501"/>
      <c r="M170" s="361"/>
      <c r="N170" s="361"/>
      <c r="O170" s="361"/>
      <c r="P170" s="361"/>
      <c r="Q170" s="703"/>
      <c r="R170" s="703"/>
    </row>
    <row r="171" spans="1:18" ht="19.5" thickBot="1" x14ac:dyDescent="0.25">
      <c r="A171" s="798"/>
      <c r="B171" s="792"/>
      <c r="C171" s="379"/>
      <c r="D171" s="145"/>
      <c r="E171" s="501"/>
      <c r="F171" s="501"/>
      <c r="G171" s="501"/>
      <c r="H171" s="501"/>
      <c r="I171" s="501"/>
      <c r="J171" s="501"/>
      <c r="K171" s="501"/>
      <c r="L171" s="501"/>
      <c r="M171" s="361"/>
      <c r="N171" s="361"/>
      <c r="O171" s="361"/>
      <c r="P171" s="361"/>
    </row>
    <row r="172" spans="1:18" ht="19.5" thickBot="1" x14ac:dyDescent="0.25">
      <c r="A172" s="798"/>
      <c r="B172" s="792"/>
      <c r="C172" s="379"/>
      <c r="D172" s="145"/>
      <c r="E172" s="501"/>
      <c r="F172" s="501"/>
      <c r="G172" s="501"/>
      <c r="H172" s="501"/>
      <c r="I172" s="501"/>
      <c r="J172" s="501"/>
      <c r="K172" s="501"/>
      <c r="L172" s="501"/>
      <c r="M172" s="361"/>
      <c r="N172" s="361"/>
      <c r="O172" s="361"/>
      <c r="P172" s="361"/>
    </row>
    <row r="173" spans="1:18" ht="19.5" thickBot="1" x14ac:dyDescent="0.25">
      <c r="A173" s="798"/>
      <c r="B173" s="792"/>
      <c r="C173" s="379"/>
      <c r="D173" s="3" t="s">
        <v>1313</v>
      </c>
      <c r="E173" s="502"/>
      <c r="F173" s="502"/>
      <c r="G173" s="502"/>
      <c r="H173" s="502"/>
      <c r="I173" s="502"/>
      <c r="J173" s="502"/>
      <c r="K173" s="502"/>
      <c r="L173" s="502"/>
      <c r="M173" s="7">
        <f>SUM(M157:M164)</f>
        <v>51</v>
      </c>
      <c r="N173" s="7">
        <f>SUM(N157:N164)</f>
        <v>73</v>
      </c>
      <c r="O173" s="7">
        <f>SUM(O157:O164)</f>
        <v>70</v>
      </c>
      <c r="P173" s="7">
        <f>SUM(P157:P164)</f>
        <v>52</v>
      </c>
    </row>
    <row r="174" spans="1:18" ht="19.5" thickBot="1" x14ac:dyDescent="0.25">
      <c r="A174" s="798"/>
      <c r="B174" s="792"/>
      <c r="C174" s="379"/>
      <c r="D174" s="3" t="s">
        <v>1315</v>
      </c>
      <c r="E174" s="502"/>
      <c r="F174" s="502"/>
      <c r="G174" s="502"/>
      <c r="H174" s="502"/>
      <c r="I174" s="502"/>
      <c r="J174" s="502"/>
      <c r="K174" s="502"/>
      <c r="L174" s="502"/>
      <c r="M174" s="135">
        <f t="shared" ref="M174:O174" si="18">(M173*1.73*220*0.9)/1000</f>
        <v>17.469540000000002</v>
      </c>
      <c r="N174" s="135">
        <f t="shared" si="18"/>
        <v>25.005419999999997</v>
      </c>
      <c r="O174" s="135">
        <f t="shared" si="18"/>
        <v>23.977799999999998</v>
      </c>
      <c r="P174" s="136"/>
      <c r="Q174" s="168"/>
    </row>
    <row r="175" spans="1:18" ht="18.75" thickBot="1" x14ac:dyDescent="0.25">
      <c r="A175" s="798"/>
      <c r="B175" s="792"/>
      <c r="C175" s="379"/>
      <c r="D175" s="3" t="s">
        <v>1317</v>
      </c>
      <c r="E175" s="503"/>
      <c r="F175" s="503"/>
      <c r="G175" s="503"/>
      <c r="H175" s="503"/>
      <c r="I175" s="503"/>
      <c r="J175" s="503"/>
      <c r="K175" s="503"/>
      <c r="L175" s="503"/>
      <c r="M175" s="788">
        <f>(M174+N174+O174)</f>
        <v>66.452759999999998</v>
      </c>
      <c r="N175" s="789"/>
      <c r="O175" s="789"/>
      <c r="P175" s="790"/>
    </row>
    <row r="176" spans="1:18" ht="21" thickBot="1" x14ac:dyDescent="0.25">
      <c r="A176" s="799"/>
      <c r="B176" s="793"/>
      <c r="C176" s="383"/>
      <c r="D176" s="9" t="s">
        <v>59</v>
      </c>
      <c r="E176" s="505"/>
      <c r="F176" s="505"/>
      <c r="G176" s="505"/>
      <c r="H176" s="505"/>
      <c r="I176" s="505"/>
      <c r="J176" s="505"/>
      <c r="K176" s="505"/>
      <c r="L176" s="505"/>
      <c r="M176" s="12">
        <f>M173+M152</f>
        <v>85</v>
      </c>
      <c r="N176" s="12">
        <f>N173+N152</f>
        <v>123</v>
      </c>
      <c r="O176" s="12">
        <f>O173+O152</f>
        <v>117</v>
      </c>
      <c r="P176" s="12">
        <f>P173+P152</f>
        <v>84</v>
      </c>
    </row>
    <row r="177" spans="1:18" ht="39" customHeight="1" thickBot="1" x14ac:dyDescent="0.3">
      <c r="A177" s="625"/>
      <c r="B177" s="625"/>
      <c r="C177" s="625"/>
      <c r="D177" s="629" t="str">
        <f>HYPERLINK("#Оглавление!h5","&lt;&lt;&lt;&lt;&lt;")</f>
        <v>&lt;&lt;&lt;&lt;&lt;</v>
      </c>
      <c r="E177" s="625"/>
      <c r="F177" s="625"/>
      <c r="G177" s="625"/>
      <c r="H177" s="625"/>
      <c r="I177" s="625"/>
      <c r="J177" s="625"/>
      <c r="K177" s="625"/>
      <c r="L177" s="625"/>
      <c r="M177" s="625"/>
      <c r="N177" s="625"/>
      <c r="O177" s="625"/>
      <c r="P177" s="625"/>
    </row>
    <row r="178" spans="1:18" ht="41.25" thickBot="1" x14ac:dyDescent="0.25">
      <c r="A178" s="150">
        <v>43923</v>
      </c>
      <c r="B178" s="1"/>
      <c r="C178" s="367"/>
      <c r="D178" s="124" t="s">
        <v>1351</v>
      </c>
      <c r="E178" s="499" t="s">
        <v>1441</v>
      </c>
      <c r="F178" s="499" t="s">
        <v>1511</v>
      </c>
      <c r="G178" s="499" t="s">
        <v>1557</v>
      </c>
      <c r="H178" s="720" t="s">
        <v>1558</v>
      </c>
      <c r="I178" s="499" t="s">
        <v>1559</v>
      </c>
      <c r="J178" s="720" t="s">
        <v>1446</v>
      </c>
      <c r="K178" s="499" t="s">
        <v>1560</v>
      </c>
      <c r="L178" s="499" t="s">
        <v>1561</v>
      </c>
      <c r="M178" s="125" t="str">
        <f>'Данные по ТП'!C10</f>
        <v>ТМ-250/10</v>
      </c>
      <c r="N178" s="126" t="s">
        <v>1352</v>
      </c>
      <c r="O178" s="125" t="s">
        <v>5</v>
      </c>
      <c r="P178" s="127">
        <f>'Данные по ТП'!F10</f>
        <v>8058</v>
      </c>
    </row>
    <row r="179" spans="1:18" ht="19.5" thickBot="1" x14ac:dyDescent="0.25">
      <c r="A179" s="794" t="s">
        <v>1562</v>
      </c>
      <c r="B179" s="791" t="s">
        <v>57</v>
      </c>
      <c r="C179" s="369">
        <v>1</v>
      </c>
      <c r="D179" s="145" t="s">
        <v>1563</v>
      </c>
      <c r="E179" s="697"/>
      <c r="F179" s="686"/>
      <c r="G179" s="822"/>
      <c r="H179" s="822"/>
      <c r="I179" s="822"/>
      <c r="J179" s="822"/>
      <c r="K179" s="822"/>
      <c r="L179" s="822"/>
      <c r="M179" s="146"/>
      <c r="N179" s="146"/>
      <c r="O179" s="146"/>
      <c r="P179" s="146"/>
      <c r="Q179" s="703"/>
      <c r="R179" s="703"/>
    </row>
    <row r="180" spans="1:18" ht="19.5" thickBot="1" x14ac:dyDescent="0.25">
      <c r="A180" s="804"/>
      <c r="B180" s="802"/>
      <c r="C180" s="369">
        <v>2</v>
      </c>
      <c r="D180" s="145" t="s">
        <v>1564</v>
      </c>
      <c r="E180" s="694"/>
      <c r="F180" s="686"/>
      <c r="G180" s="823"/>
      <c r="H180" s="823"/>
      <c r="I180" s="823"/>
      <c r="J180" s="823"/>
      <c r="K180" s="823"/>
      <c r="L180" s="823"/>
      <c r="M180" s="146">
        <v>0</v>
      </c>
      <c r="N180" s="146">
        <v>0</v>
      </c>
      <c r="O180" s="146">
        <v>0</v>
      </c>
      <c r="P180" s="146">
        <v>0</v>
      </c>
    </row>
    <row r="181" spans="1:18" ht="19.5" thickBot="1" x14ac:dyDescent="0.25">
      <c r="A181" s="804"/>
      <c r="B181" s="802"/>
      <c r="C181" s="369">
        <v>3</v>
      </c>
      <c r="D181" s="145"/>
      <c r="E181" s="501"/>
      <c r="F181" s="686"/>
      <c r="G181" s="686"/>
      <c r="H181" s="686"/>
      <c r="I181" s="686"/>
      <c r="J181" s="686"/>
      <c r="K181" s="686"/>
      <c r="L181" s="686"/>
      <c r="M181" s="146"/>
      <c r="N181" s="146"/>
      <c r="O181" s="146"/>
      <c r="P181" s="146"/>
      <c r="Q181" s="703"/>
      <c r="R181" s="703"/>
    </row>
    <row r="182" spans="1:18" ht="19.5" thickBot="1" x14ac:dyDescent="0.25">
      <c r="A182" s="804"/>
      <c r="B182" s="802"/>
      <c r="C182" s="369">
        <v>4</v>
      </c>
      <c r="D182" s="145" t="s">
        <v>1565</v>
      </c>
      <c r="E182" s="501"/>
      <c r="F182" s="686"/>
      <c r="G182" s="686"/>
      <c r="H182" s="686"/>
      <c r="I182" s="686"/>
      <c r="J182" s="686"/>
      <c r="K182" s="686"/>
      <c r="L182" s="686"/>
      <c r="M182" s="146">
        <v>0</v>
      </c>
      <c r="N182" s="146">
        <v>0</v>
      </c>
      <c r="O182" s="146">
        <v>0</v>
      </c>
      <c r="P182" s="146">
        <v>0</v>
      </c>
      <c r="R182" s="704"/>
    </row>
    <row r="183" spans="1:18" ht="19.5" customHeight="1" thickBot="1" x14ac:dyDescent="0.25">
      <c r="A183" s="804"/>
      <c r="B183" s="802"/>
      <c r="C183" s="369">
        <v>13</v>
      </c>
      <c r="D183" s="145"/>
      <c r="E183" s="691"/>
      <c r="F183" s="686"/>
      <c r="G183" s="686"/>
      <c r="H183" s="686"/>
      <c r="I183" s="686"/>
      <c r="J183" s="686"/>
      <c r="K183" s="686"/>
      <c r="L183" s="686"/>
      <c r="M183" s="146"/>
      <c r="N183" s="146"/>
      <c r="O183" s="146"/>
      <c r="P183" s="146"/>
      <c r="Q183" s="703"/>
      <c r="R183" s="703"/>
    </row>
    <row r="184" spans="1:18" ht="19.5" customHeight="1" thickBot="1" x14ac:dyDescent="0.25">
      <c r="A184" s="804"/>
      <c r="B184" s="802"/>
      <c r="C184" s="369">
        <v>14</v>
      </c>
      <c r="D184" s="145"/>
      <c r="E184" s="500"/>
      <c r="F184" s="686"/>
      <c r="G184" s="686"/>
      <c r="H184" s="686"/>
      <c r="I184" s="686"/>
      <c r="J184" s="686"/>
      <c r="K184" s="686"/>
      <c r="L184" s="686"/>
      <c r="M184" s="361"/>
      <c r="N184" s="361"/>
      <c r="O184" s="361"/>
      <c r="P184" s="361"/>
    </row>
    <row r="185" spans="1:18" ht="19.5" customHeight="1" thickBot="1" x14ac:dyDescent="0.25">
      <c r="A185" s="804"/>
      <c r="B185" s="802"/>
      <c r="C185" s="369">
        <v>15</v>
      </c>
      <c r="D185" s="145"/>
      <c r="E185" s="501"/>
      <c r="F185" s="686"/>
      <c r="G185" s="686"/>
      <c r="H185" s="686"/>
      <c r="I185" s="686"/>
      <c r="J185" s="686"/>
      <c r="K185" s="686"/>
      <c r="L185" s="686"/>
      <c r="M185" s="698"/>
      <c r="N185" s="698"/>
      <c r="O185" s="698"/>
      <c r="P185" s="698"/>
      <c r="Q185" s="703"/>
      <c r="R185" s="703"/>
    </row>
    <row r="186" spans="1:18" ht="19.5" customHeight="1" thickBot="1" x14ac:dyDescent="0.25">
      <c r="A186" s="804"/>
      <c r="B186" s="802"/>
      <c r="C186" s="369">
        <v>16</v>
      </c>
      <c r="D186" s="145" t="s">
        <v>1566</v>
      </c>
      <c r="E186" s="501"/>
      <c r="F186" s="686"/>
      <c r="G186" s="686"/>
      <c r="H186" s="686"/>
      <c r="I186" s="686"/>
      <c r="J186" s="686"/>
      <c r="K186" s="686"/>
      <c r="L186" s="686"/>
      <c r="M186" s="698">
        <v>4</v>
      </c>
      <c r="N186" s="698">
        <v>4</v>
      </c>
      <c r="O186" s="698">
        <v>9</v>
      </c>
      <c r="P186" s="698">
        <v>5</v>
      </c>
    </row>
    <row r="187" spans="1:18" ht="19.5" customHeight="1" thickBot="1" x14ac:dyDescent="0.25">
      <c r="A187" s="804"/>
      <c r="B187" s="802"/>
      <c r="C187" s="369"/>
      <c r="D187" s="145"/>
      <c r="E187" s="501"/>
      <c r="F187" s="686"/>
      <c r="G187" s="686"/>
      <c r="H187" s="686"/>
      <c r="I187" s="686"/>
      <c r="J187" s="686"/>
      <c r="K187" s="686"/>
      <c r="L187" s="686"/>
      <c r="M187" s="698"/>
      <c r="N187" s="698"/>
      <c r="O187" s="698"/>
      <c r="P187" s="698"/>
      <c r="Q187" s="703"/>
      <c r="R187" s="703"/>
    </row>
    <row r="188" spans="1:18" ht="19.5" customHeight="1" thickBot="1" x14ac:dyDescent="0.25">
      <c r="A188" s="804"/>
      <c r="B188" s="802"/>
      <c r="C188" s="369"/>
      <c r="D188" s="145"/>
      <c r="E188" s="501"/>
      <c r="F188" s="686"/>
      <c r="G188" s="686"/>
      <c r="H188" s="686"/>
      <c r="I188" s="686"/>
      <c r="J188" s="686"/>
      <c r="K188" s="686"/>
      <c r="L188" s="686"/>
      <c r="M188" s="698"/>
      <c r="N188" s="698"/>
      <c r="O188" s="698"/>
      <c r="P188" s="698"/>
    </row>
    <row r="189" spans="1:18" ht="19.5" customHeight="1" thickBot="1" x14ac:dyDescent="0.25">
      <c r="A189" s="804"/>
      <c r="B189" s="802"/>
      <c r="C189" s="369"/>
      <c r="D189" s="145"/>
      <c r="E189" s="501"/>
      <c r="F189" s="686"/>
      <c r="G189" s="686"/>
      <c r="H189" s="686"/>
      <c r="I189" s="686"/>
      <c r="J189" s="686"/>
      <c r="K189" s="686"/>
      <c r="L189" s="686"/>
      <c r="M189" s="698"/>
      <c r="N189" s="698"/>
      <c r="O189" s="698"/>
      <c r="P189" s="698"/>
    </row>
    <row r="190" spans="1:18" ht="19.5" customHeight="1" thickBot="1" x14ac:dyDescent="0.25">
      <c r="A190" s="804"/>
      <c r="B190" s="802"/>
      <c r="C190" s="369"/>
      <c r="D190" s="145"/>
      <c r="E190" s="501"/>
      <c r="F190" s="686"/>
      <c r="G190" s="686"/>
      <c r="H190" s="686"/>
      <c r="I190" s="686"/>
      <c r="J190" s="686"/>
      <c r="K190" s="686"/>
      <c r="L190" s="686"/>
      <c r="M190" s="698"/>
      <c r="N190" s="698"/>
      <c r="O190" s="698"/>
      <c r="P190" s="698"/>
      <c r="Q190" s="703"/>
      <c r="R190" s="703"/>
    </row>
    <row r="191" spans="1:18" ht="18.75" customHeight="1" thickBot="1" x14ac:dyDescent="0.25">
      <c r="A191" s="804"/>
      <c r="B191" s="802"/>
      <c r="C191" s="369"/>
      <c r="D191" s="145"/>
      <c r="E191" s="501"/>
      <c r="F191" s="686"/>
      <c r="G191" s="686"/>
      <c r="H191" s="686"/>
      <c r="I191" s="686"/>
      <c r="J191" s="686"/>
      <c r="K191" s="686"/>
      <c r="L191" s="686"/>
      <c r="M191" s="146"/>
      <c r="N191" s="146"/>
      <c r="O191" s="146"/>
      <c r="P191" s="146"/>
    </row>
    <row r="192" spans="1:18" ht="18.75" customHeight="1" thickBot="1" x14ac:dyDescent="0.25">
      <c r="A192" s="804"/>
      <c r="B192" s="802"/>
      <c r="C192" s="369"/>
      <c r="D192" s="145"/>
      <c r="E192" s="501"/>
      <c r="F192" s="501"/>
      <c r="G192" s="501"/>
      <c r="H192" s="501"/>
      <c r="I192" s="501"/>
      <c r="J192" s="501"/>
      <c r="K192" s="501"/>
      <c r="L192" s="501"/>
      <c r="M192" s="361"/>
      <c r="N192" s="361"/>
      <c r="O192" s="361"/>
      <c r="P192" s="361"/>
      <c r="Q192" s="703"/>
      <c r="R192" s="703"/>
    </row>
    <row r="193" spans="1:18" ht="19.5" thickBot="1" x14ac:dyDescent="0.25">
      <c r="A193" s="804"/>
      <c r="B193" s="802"/>
      <c r="C193" s="369"/>
      <c r="D193" s="3" t="s">
        <v>1314</v>
      </c>
      <c r="E193" s="502"/>
      <c r="F193" s="502"/>
      <c r="G193" s="502"/>
      <c r="H193" s="502"/>
      <c r="I193" s="502"/>
      <c r="J193" s="502"/>
      <c r="K193" s="502"/>
      <c r="L193" s="502"/>
      <c r="M193" s="11">
        <f>SUM(M179:M191)</f>
        <v>4</v>
      </c>
      <c r="N193" s="11">
        <f>SUM(N179:N191)</f>
        <v>4</v>
      </c>
      <c r="O193" s="11">
        <f>SUM(O179:O191)</f>
        <v>9</v>
      </c>
      <c r="P193" s="11">
        <f>SUM(P179:P191)</f>
        <v>5</v>
      </c>
    </row>
    <row r="194" spans="1:18" ht="19.5" thickBot="1" x14ac:dyDescent="0.25">
      <c r="A194" s="804"/>
      <c r="B194" s="802"/>
      <c r="C194" s="369"/>
      <c r="D194" s="3" t="s">
        <v>1315</v>
      </c>
      <c r="E194" s="502"/>
      <c r="F194" s="502"/>
      <c r="G194" s="502"/>
      <c r="H194" s="502"/>
      <c r="I194" s="502"/>
      <c r="J194" s="502"/>
      <c r="K194" s="502"/>
      <c r="L194" s="502"/>
      <c r="M194" s="135">
        <f t="shared" ref="M194:O194" si="19">(M193*1.73*220*0.9)/1000</f>
        <v>1.37016</v>
      </c>
      <c r="N194" s="135">
        <f t="shared" si="19"/>
        <v>1.37016</v>
      </c>
      <c r="O194" s="135">
        <f t="shared" si="19"/>
        <v>3.0828600000000002</v>
      </c>
      <c r="P194" s="136"/>
      <c r="Q194" s="168"/>
    </row>
    <row r="195" spans="1:18" ht="19.5" thickBot="1" x14ac:dyDescent="0.25">
      <c r="A195" s="804"/>
      <c r="B195" s="802"/>
      <c r="C195" s="369"/>
      <c r="D195" s="3" t="s">
        <v>1316</v>
      </c>
      <c r="E195" s="503"/>
      <c r="F195" s="503"/>
      <c r="G195" s="503"/>
      <c r="H195" s="503"/>
      <c r="I195" s="503"/>
      <c r="J195" s="503"/>
      <c r="K195" s="503"/>
      <c r="L195" s="503"/>
      <c r="M195" s="788">
        <f>(M194+N194+O194)</f>
        <v>5.8231800000000007</v>
      </c>
      <c r="N195" s="789"/>
      <c r="O195" s="789"/>
      <c r="P195" s="790"/>
      <c r="Q195" s="168"/>
    </row>
    <row r="196" spans="1:18" ht="19.5" thickBot="1" x14ac:dyDescent="0.25">
      <c r="A196" s="804"/>
      <c r="B196" s="802"/>
      <c r="C196" s="370"/>
      <c r="D196" s="782"/>
      <c r="E196" s="783"/>
      <c r="F196" s="783"/>
      <c r="G196" s="783"/>
      <c r="H196" s="783"/>
      <c r="I196" s="783"/>
      <c r="J196" s="783"/>
      <c r="K196" s="783"/>
      <c r="L196" s="783"/>
      <c r="M196" s="783"/>
      <c r="N196" s="783"/>
      <c r="O196" s="783"/>
      <c r="P196" s="784"/>
      <c r="Q196" s="168"/>
    </row>
    <row r="197" spans="1:18" ht="41.25" thickBot="1" x14ac:dyDescent="0.25">
      <c r="A197" s="804"/>
      <c r="B197" s="802"/>
      <c r="C197" s="370"/>
      <c r="D197" s="124" t="s">
        <v>1327</v>
      </c>
      <c r="E197" s="499" t="s">
        <v>1441</v>
      </c>
      <c r="F197" s="499" t="s">
        <v>1511</v>
      </c>
      <c r="G197" s="499" t="s">
        <v>1557</v>
      </c>
      <c r="H197" s="720" t="s">
        <v>1558</v>
      </c>
      <c r="I197" s="499" t="s">
        <v>1559</v>
      </c>
      <c r="J197" s="720" t="s">
        <v>1446</v>
      </c>
      <c r="K197" s="499" t="s">
        <v>1560</v>
      </c>
      <c r="L197" s="499" t="s">
        <v>1561</v>
      </c>
      <c r="M197" s="125" t="str">
        <f>'Данные по ТП'!C11</f>
        <v>ТМ-400/10</v>
      </c>
      <c r="N197" s="126" t="s">
        <v>1352</v>
      </c>
      <c r="O197" s="125" t="s">
        <v>5</v>
      </c>
      <c r="P197" s="127">
        <f>'Данные по ТП'!F11</f>
        <v>23157</v>
      </c>
    </row>
    <row r="198" spans="1:18" ht="16.5" customHeight="1" thickBot="1" x14ac:dyDescent="0.25">
      <c r="A198" s="804"/>
      <c r="B198" s="802"/>
      <c r="C198" s="369">
        <v>5</v>
      </c>
      <c r="D198" s="145"/>
      <c r="E198" s="501"/>
      <c r="F198" s="686">
        <f>((O198*1.73*220*0.9)/1000)+((N198*1.73*220*0.9)/1000)+((M198*1.73*220*0.9)/1000)</f>
        <v>0</v>
      </c>
      <c r="G198" s="822">
        <v>227</v>
      </c>
      <c r="H198" s="822">
        <v>227</v>
      </c>
      <c r="I198" s="822">
        <v>220</v>
      </c>
      <c r="J198" s="822">
        <v>395</v>
      </c>
      <c r="K198" s="822">
        <v>392</v>
      </c>
      <c r="L198" s="822">
        <v>391</v>
      </c>
      <c r="M198" s="146"/>
      <c r="N198" s="146"/>
      <c r="O198" s="146"/>
      <c r="P198" s="146"/>
      <c r="Q198" s="703"/>
      <c r="R198" s="703"/>
    </row>
    <row r="199" spans="1:18" ht="19.5" thickBot="1" x14ac:dyDescent="0.25">
      <c r="A199" s="804"/>
      <c r="B199" s="802"/>
      <c r="C199" s="369">
        <v>6</v>
      </c>
      <c r="D199" s="145"/>
      <c r="E199" s="501"/>
      <c r="F199" s="686">
        <f t="shared" ref="F199:F205" si="20">((O199*1.73*220*0.9)/1000)+((N199*1.73*220*0.9)/1000)+((M199*1.73*220*0.9)/1000)</f>
        <v>0</v>
      </c>
      <c r="G199" s="823"/>
      <c r="H199" s="823"/>
      <c r="I199" s="823"/>
      <c r="J199" s="823"/>
      <c r="K199" s="823"/>
      <c r="L199" s="823"/>
      <c r="M199" s="146"/>
      <c r="N199" s="146"/>
      <c r="O199" s="146"/>
      <c r="P199" s="146"/>
    </row>
    <row r="200" spans="1:18" ht="19.5" thickBot="1" x14ac:dyDescent="0.25">
      <c r="A200" s="804"/>
      <c r="B200" s="802"/>
      <c r="C200" s="369">
        <v>7</v>
      </c>
      <c r="D200" s="145" t="s">
        <v>23</v>
      </c>
      <c r="E200" s="691">
        <v>45.94</v>
      </c>
      <c r="F200" s="686">
        <f t="shared" si="20"/>
        <v>19.182239999999997</v>
      </c>
      <c r="G200" s="686"/>
      <c r="H200" s="686"/>
      <c r="I200" s="686"/>
      <c r="J200" s="686"/>
      <c r="K200" s="686"/>
      <c r="L200" s="686"/>
      <c r="M200" s="146">
        <v>3</v>
      </c>
      <c r="N200" s="146">
        <v>28</v>
      </c>
      <c r="O200" s="146">
        <v>25</v>
      </c>
      <c r="P200" s="146">
        <v>23</v>
      </c>
      <c r="Q200" s="703"/>
      <c r="R200" s="703"/>
    </row>
    <row r="201" spans="1:18" ht="19.5" thickBot="1" x14ac:dyDescent="0.25">
      <c r="A201" s="804"/>
      <c r="B201" s="802"/>
      <c r="C201" s="369">
        <v>8</v>
      </c>
      <c r="D201" s="145" t="s">
        <v>869</v>
      </c>
      <c r="E201" s="501" t="s">
        <v>1526</v>
      </c>
      <c r="F201" s="686">
        <f t="shared" si="20"/>
        <v>7.1933400000000001</v>
      </c>
      <c r="G201" s="686"/>
      <c r="H201" s="686"/>
      <c r="I201" s="686"/>
      <c r="J201" s="686"/>
      <c r="K201" s="686"/>
      <c r="L201" s="686"/>
      <c r="M201" s="146">
        <v>1</v>
      </c>
      <c r="N201" s="146">
        <v>5</v>
      </c>
      <c r="O201" s="146">
        <v>15</v>
      </c>
      <c r="P201" s="146">
        <v>8</v>
      </c>
      <c r="R201" s="704"/>
    </row>
    <row r="202" spans="1:18" ht="19.5" thickBot="1" x14ac:dyDescent="0.25">
      <c r="A202" s="804"/>
      <c r="B202" s="802"/>
      <c r="C202" s="369">
        <v>9</v>
      </c>
      <c r="D202" s="145"/>
      <c r="E202" s="501"/>
      <c r="F202" s="686">
        <f t="shared" si="20"/>
        <v>0</v>
      </c>
      <c r="G202" s="686"/>
      <c r="H202" s="686"/>
      <c r="I202" s="686"/>
      <c r="J202" s="686"/>
      <c r="K202" s="686"/>
      <c r="L202" s="686"/>
      <c r="M202" s="146"/>
      <c r="N202" s="146"/>
      <c r="O202" s="146"/>
      <c r="P202" s="146"/>
      <c r="Q202" s="703"/>
      <c r="R202" s="703"/>
    </row>
    <row r="203" spans="1:18" ht="32.25" thickBot="1" x14ac:dyDescent="0.25">
      <c r="A203" s="804"/>
      <c r="B203" s="802"/>
      <c r="C203" s="369">
        <v>10</v>
      </c>
      <c r="D203" s="145" t="s">
        <v>1054</v>
      </c>
      <c r="E203" s="501" t="s">
        <v>1525</v>
      </c>
      <c r="F203" s="686">
        <f t="shared" si="20"/>
        <v>16.44192</v>
      </c>
      <c r="G203" s="686"/>
      <c r="H203" s="686"/>
      <c r="I203" s="686"/>
      <c r="J203" s="686"/>
      <c r="K203" s="686"/>
      <c r="L203" s="686"/>
      <c r="M203" s="146">
        <v>18</v>
      </c>
      <c r="N203" s="146">
        <v>21</v>
      </c>
      <c r="O203" s="146">
        <v>9</v>
      </c>
      <c r="P203" s="146">
        <v>8</v>
      </c>
    </row>
    <row r="204" spans="1:18" ht="19.5" thickBot="1" x14ac:dyDescent="0.25">
      <c r="A204" s="804"/>
      <c r="B204" s="802"/>
      <c r="C204" s="369">
        <v>11</v>
      </c>
      <c r="D204" s="145" t="s">
        <v>901</v>
      </c>
      <c r="E204" s="501" t="s">
        <v>1527</v>
      </c>
      <c r="F204" s="686">
        <f t="shared" si="20"/>
        <v>16.09938</v>
      </c>
      <c r="G204" s="686"/>
      <c r="H204" s="686"/>
      <c r="I204" s="686"/>
      <c r="J204" s="686"/>
      <c r="K204" s="686"/>
      <c r="L204" s="686"/>
      <c r="M204" s="146">
        <v>6</v>
      </c>
      <c r="N204" s="146">
        <v>26</v>
      </c>
      <c r="O204" s="146">
        <v>15</v>
      </c>
      <c r="P204" s="146">
        <v>12</v>
      </c>
      <c r="Q204" s="703"/>
      <c r="R204" s="703"/>
    </row>
    <row r="205" spans="1:18" ht="19.5" thickBot="1" x14ac:dyDescent="0.25">
      <c r="A205" s="804"/>
      <c r="B205" s="802"/>
      <c r="C205" s="369">
        <v>12</v>
      </c>
      <c r="D205" s="145" t="s">
        <v>902</v>
      </c>
      <c r="E205" s="501" t="s">
        <v>1528</v>
      </c>
      <c r="F205" s="686">
        <f t="shared" si="20"/>
        <v>0</v>
      </c>
      <c r="G205" s="686"/>
      <c r="H205" s="686"/>
      <c r="I205" s="686"/>
      <c r="J205" s="686"/>
      <c r="K205" s="686"/>
      <c r="L205" s="686"/>
      <c r="M205" s="146"/>
      <c r="N205" s="146">
        <v>0</v>
      </c>
      <c r="O205" s="146">
        <v>0</v>
      </c>
      <c r="P205" s="146">
        <v>0</v>
      </c>
    </row>
    <row r="206" spans="1:18" ht="19.5" thickBot="1" x14ac:dyDescent="0.25">
      <c r="A206" s="804"/>
      <c r="B206" s="802"/>
      <c r="C206" s="369"/>
      <c r="D206" s="145"/>
      <c r="E206" s="501"/>
      <c r="F206" s="686"/>
      <c r="G206" s="686"/>
      <c r="H206" s="686"/>
      <c r="I206" s="686"/>
      <c r="J206" s="686"/>
      <c r="K206" s="686"/>
      <c r="L206" s="686"/>
      <c r="M206" s="698"/>
      <c r="N206" s="698"/>
      <c r="O206" s="698"/>
      <c r="P206" s="698"/>
      <c r="Q206" s="703"/>
      <c r="R206" s="703"/>
    </row>
    <row r="207" spans="1:18" ht="19.5" thickBot="1" x14ac:dyDescent="0.25">
      <c r="A207" s="804"/>
      <c r="B207" s="802"/>
      <c r="C207" s="369"/>
      <c r="D207" s="145"/>
      <c r="E207" s="501"/>
      <c r="F207" s="686"/>
      <c r="G207" s="686"/>
      <c r="H207" s="686"/>
      <c r="I207" s="686"/>
      <c r="J207" s="686"/>
      <c r="K207" s="686"/>
      <c r="L207" s="686"/>
      <c r="M207" s="698"/>
      <c r="N207" s="698"/>
      <c r="O207" s="698"/>
      <c r="P207" s="698"/>
    </row>
    <row r="208" spans="1:18" ht="19.5" thickBot="1" x14ac:dyDescent="0.25">
      <c r="A208" s="804"/>
      <c r="B208" s="802"/>
      <c r="C208" s="369"/>
      <c r="D208" s="145"/>
      <c r="E208" s="501"/>
      <c r="F208" s="686"/>
      <c r="G208" s="686"/>
      <c r="H208" s="686"/>
      <c r="I208" s="686"/>
      <c r="J208" s="686"/>
      <c r="K208" s="686"/>
      <c r="L208" s="686"/>
      <c r="M208" s="698"/>
      <c r="N208" s="698"/>
      <c r="O208" s="698"/>
      <c r="P208" s="698"/>
    </row>
    <row r="209" spans="1:18" ht="19.5" thickBot="1" x14ac:dyDescent="0.25">
      <c r="A209" s="804"/>
      <c r="B209" s="802"/>
      <c r="C209" s="369"/>
      <c r="D209" s="145"/>
      <c r="E209" s="501"/>
      <c r="F209" s="686"/>
      <c r="G209" s="686"/>
      <c r="H209" s="686"/>
      <c r="I209" s="686"/>
      <c r="J209" s="686"/>
      <c r="K209" s="686"/>
      <c r="L209" s="686"/>
      <c r="M209" s="698"/>
      <c r="N209" s="698"/>
      <c r="O209" s="698"/>
      <c r="P209" s="698"/>
      <c r="Q209" s="703"/>
      <c r="R209" s="703"/>
    </row>
    <row r="210" spans="1:18" ht="19.5" thickBot="1" x14ac:dyDescent="0.25">
      <c r="A210" s="804"/>
      <c r="B210" s="802"/>
      <c r="C210" s="369"/>
      <c r="D210" s="145"/>
      <c r="E210" s="501"/>
      <c r="F210" s="686"/>
      <c r="G210" s="686"/>
      <c r="H210" s="686"/>
      <c r="I210" s="686"/>
      <c r="J210" s="686"/>
      <c r="K210" s="686"/>
      <c r="L210" s="686"/>
      <c r="M210" s="698"/>
      <c r="N210" s="698"/>
      <c r="O210" s="698"/>
      <c r="P210" s="698"/>
    </row>
    <row r="211" spans="1:18" ht="19.5" thickBot="1" x14ac:dyDescent="0.25">
      <c r="A211" s="804"/>
      <c r="B211" s="802"/>
      <c r="C211" s="369"/>
      <c r="D211" s="145"/>
      <c r="E211" s="501"/>
      <c r="F211" s="686"/>
      <c r="G211" s="686"/>
      <c r="H211" s="686"/>
      <c r="I211" s="686"/>
      <c r="J211" s="686"/>
      <c r="K211" s="686"/>
      <c r="L211" s="686"/>
      <c r="M211" s="698"/>
      <c r="N211" s="698"/>
      <c r="O211" s="698"/>
      <c r="P211" s="698"/>
      <c r="Q211" s="703"/>
      <c r="R211" s="703"/>
    </row>
    <row r="212" spans="1:18" ht="19.5" thickBot="1" x14ac:dyDescent="0.25">
      <c r="A212" s="804"/>
      <c r="B212" s="802"/>
      <c r="C212" s="369"/>
      <c r="D212" s="145"/>
      <c r="E212" s="501"/>
      <c r="F212" s="501"/>
      <c r="G212" s="501"/>
      <c r="H212" s="501"/>
      <c r="I212" s="501"/>
      <c r="J212" s="501"/>
      <c r="K212" s="501"/>
      <c r="L212" s="501"/>
      <c r="M212" s="361"/>
      <c r="N212" s="361"/>
      <c r="O212" s="361"/>
      <c r="P212" s="361"/>
    </row>
    <row r="213" spans="1:18" ht="19.5" thickBot="1" x14ac:dyDescent="0.25">
      <c r="A213" s="804"/>
      <c r="B213" s="802"/>
      <c r="C213" s="369"/>
      <c r="D213" s="145"/>
      <c r="E213" s="501"/>
      <c r="F213" s="501"/>
      <c r="G213" s="501"/>
      <c r="H213" s="501"/>
      <c r="I213" s="501"/>
      <c r="J213" s="501"/>
      <c r="K213" s="501"/>
      <c r="L213" s="501"/>
      <c r="M213" s="361"/>
      <c r="N213" s="361"/>
      <c r="O213" s="361"/>
      <c r="P213" s="361"/>
    </row>
    <row r="214" spans="1:18" ht="19.5" thickBot="1" x14ac:dyDescent="0.25">
      <c r="A214" s="804"/>
      <c r="B214" s="802"/>
      <c r="C214" s="369"/>
      <c r="D214" s="3" t="s">
        <v>1313</v>
      </c>
      <c r="E214" s="502"/>
      <c r="F214" s="502"/>
      <c r="G214" s="502"/>
      <c r="H214" s="502"/>
      <c r="I214" s="502"/>
      <c r="J214" s="502"/>
      <c r="K214" s="502"/>
      <c r="L214" s="502"/>
      <c r="M214" s="11">
        <f>SUM(M198:M205)</f>
        <v>28</v>
      </c>
      <c r="N214" s="11">
        <f>SUM(N198:N205)</f>
        <v>80</v>
      </c>
      <c r="O214" s="11">
        <f>SUM(O198:O205)</f>
        <v>64</v>
      </c>
      <c r="P214" s="11">
        <f>SUM(P198:P205)</f>
        <v>51</v>
      </c>
    </row>
    <row r="215" spans="1:18" ht="19.5" thickBot="1" x14ac:dyDescent="0.25">
      <c r="A215" s="804"/>
      <c r="B215" s="802"/>
      <c r="C215" s="369"/>
      <c r="D215" s="3" t="s">
        <v>1315</v>
      </c>
      <c r="E215" s="502"/>
      <c r="F215" s="502"/>
      <c r="G215" s="502"/>
      <c r="H215" s="502"/>
      <c r="I215" s="502"/>
      <c r="J215" s="502"/>
      <c r="K215" s="502"/>
      <c r="L215" s="502"/>
      <c r="M215" s="135">
        <f t="shared" ref="M215:O215" si="21">(M214*1.73*220*0.9)/1000</f>
        <v>9.5911199999999983</v>
      </c>
      <c r="N215" s="135">
        <f t="shared" si="21"/>
        <v>27.403200000000002</v>
      </c>
      <c r="O215" s="135">
        <f t="shared" si="21"/>
        <v>21.922560000000001</v>
      </c>
      <c r="P215" s="136"/>
      <c r="Q215" s="168"/>
    </row>
    <row r="216" spans="1:18" ht="19.5" thickBot="1" x14ac:dyDescent="0.25">
      <c r="A216" s="804"/>
      <c r="B216" s="802"/>
      <c r="C216" s="369"/>
      <c r="D216" s="3" t="s">
        <v>1317</v>
      </c>
      <c r="E216" s="503"/>
      <c r="F216" s="503"/>
      <c r="G216" s="503"/>
      <c r="H216" s="503"/>
      <c r="I216" s="503"/>
      <c r="J216" s="503"/>
      <c r="K216" s="503"/>
      <c r="L216" s="503"/>
      <c r="M216" s="788">
        <f>(M215+N215+O215)</f>
        <v>58.916880000000006</v>
      </c>
      <c r="N216" s="789"/>
      <c r="O216" s="789"/>
      <c r="P216" s="790"/>
    </row>
    <row r="217" spans="1:18" ht="21" thickBot="1" x14ac:dyDescent="0.25">
      <c r="A217" s="805"/>
      <c r="B217" s="803"/>
      <c r="C217" s="371"/>
      <c r="D217" s="9" t="s">
        <v>59</v>
      </c>
      <c r="E217" s="505"/>
      <c r="F217" s="505"/>
      <c r="G217" s="505"/>
      <c r="H217" s="505"/>
      <c r="I217" s="505"/>
      <c r="J217" s="505"/>
      <c r="K217" s="505"/>
      <c r="L217" s="505"/>
      <c r="M217" s="10">
        <f>M214+M193</f>
        <v>32</v>
      </c>
      <c r="N217" s="10">
        <f>N214+N193</f>
        <v>84</v>
      </c>
      <c r="O217" s="10">
        <f>O214+O193</f>
        <v>73</v>
      </c>
      <c r="P217" s="10">
        <f>P214+P193</f>
        <v>56</v>
      </c>
    </row>
    <row r="218" spans="1:18" ht="51.75" customHeight="1" thickBot="1" x14ac:dyDescent="0.25">
      <c r="A218" s="15"/>
      <c r="B218" s="14"/>
      <c r="C218" s="372"/>
      <c r="D218" s="629" t="str">
        <f>HYPERLINK("#Оглавление!h5","&lt;&lt;&lt;&lt;&lt;")</f>
        <v>&lt;&lt;&lt;&lt;&lt;</v>
      </c>
      <c r="E218" s="626"/>
      <c r="F218" s="626"/>
      <c r="G218" s="626"/>
      <c r="H218" s="626"/>
      <c r="I218" s="626"/>
      <c r="J218" s="626"/>
      <c r="K218" s="626"/>
      <c r="L218" s="626"/>
      <c r="M218" s="626"/>
      <c r="N218" s="626"/>
      <c r="O218" s="626"/>
      <c r="P218" s="626"/>
      <c r="Q218" s="101"/>
    </row>
    <row r="219" spans="1:18" ht="41.25" thickBot="1" x14ac:dyDescent="0.25">
      <c r="A219" s="150">
        <v>43923</v>
      </c>
      <c r="B219" s="1"/>
      <c r="C219" s="367"/>
      <c r="D219" s="124" t="s">
        <v>1351</v>
      </c>
      <c r="E219" s="499" t="s">
        <v>1441</v>
      </c>
      <c r="F219" s="499" t="s">
        <v>1511</v>
      </c>
      <c r="G219" s="499" t="s">
        <v>1557</v>
      </c>
      <c r="H219" s="720" t="s">
        <v>1558</v>
      </c>
      <c r="I219" s="499" t="s">
        <v>1559</v>
      </c>
      <c r="J219" s="720" t="s">
        <v>1446</v>
      </c>
      <c r="K219" s="499" t="s">
        <v>1560</v>
      </c>
      <c r="L219" s="499" t="s">
        <v>1561</v>
      </c>
      <c r="M219" s="125" t="str">
        <f>'Данные по ТП'!C12</f>
        <v>ТМ-400/10</v>
      </c>
      <c r="N219" s="126" t="s">
        <v>1352</v>
      </c>
      <c r="O219" s="125" t="s">
        <v>5</v>
      </c>
      <c r="P219" s="127">
        <f>'Данные по ТП'!F12</f>
        <v>4225</v>
      </c>
    </row>
    <row r="220" spans="1:18" ht="19.5" thickBot="1" x14ac:dyDescent="0.25">
      <c r="A220" s="794" t="s">
        <v>1562</v>
      </c>
      <c r="B220" s="791" t="s">
        <v>58</v>
      </c>
      <c r="C220" s="369">
        <v>1</v>
      </c>
      <c r="D220" s="145" t="s">
        <v>1567</v>
      </c>
      <c r="E220" s="501"/>
      <c r="F220" s="686">
        <f>((O220*1.73*220*0.9)/1000)+((N220*1.73*220*0.9)/1000)+((M220*1.73*220*0.9)/1000)</f>
        <v>0.34254000000000001</v>
      </c>
      <c r="G220" s="822">
        <v>220</v>
      </c>
      <c r="H220" s="822">
        <v>222</v>
      </c>
      <c r="I220" s="822">
        <v>216</v>
      </c>
      <c r="J220" s="822">
        <v>408</v>
      </c>
      <c r="K220" s="822">
        <v>405</v>
      </c>
      <c r="L220" s="822">
        <v>404</v>
      </c>
      <c r="M220" s="146"/>
      <c r="N220" s="146">
        <v>1</v>
      </c>
      <c r="O220" s="146"/>
      <c r="P220" s="146">
        <v>1</v>
      </c>
      <c r="Q220" s="703"/>
      <c r="R220" s="703"/>
    </row>
    <row r="221" spans="1:18" ht="19.5" thickBot="1" x14ac:dyDescent="0.25">
      <c r="A221" s="804"/>
      <c r="B221" s="802"/>
      <c r="C221" s="369">
        <v>2</v>
      </c>
      <c r="D221" s="145" t="s">
        <v>25</v>
      </c>
      <c r="E221" s="501"/>
      <c r="F221" s="686">
        <f t="shared" ref="F221:F227" si="22">((O221*1.73*220*0.9)/1000)+((N221*1.73*220*0.9)/1000)+((M221*1.73*220*0.9)/1000)</f>
        <v>11.30382</v>
      </c>
      <c r="G221" s="823"/>
      <c r="H221" s="823"/>
      <c r="I221" s="823"/>
      <c r="J221" s="823"/>
      <c r="K221" s="823"/>
      <c r="L221" s="823"/>
      <c r="M221" s="146">
        <v>2</v>
      </c>
      <c r="N221" s="146">
        <v>15</v>
      </c>
      <c r="O221" s="146">
        <v>16</v>
      </c>
      <c r="P221" s="146">
        <v>7</v>
      </c>
    </row>
    <row r="222" spans="1:18" ht="19.5" thickBot="1" x14ac:dyDescent="0.25">
      <c r="A222" s="804"/>
      <c r="B222" s="802"/>
      <c r="C222" s="369">
        <v>3</v>
      </c>
      <c r="D222" s="145"/>
      <c r="E222" s="501"/>
      <c r="F222" s="686">
        <f t="shared" si="22"/>
        <v>0</v>
      </c>
      <c r="G222" s="686"/>
      <c r="H222" s="686"/>
      <c r="I222" s="686"/>
      <c r="J222" s="686"/>
      <c r="K222" s="686"/>
      <c r="L222" s="686"/>
      <c r="M222" s="146"/>
      <c r="N222" s="146"/>
      <c r="O222" s="146"/>
      <c r="P222" s="146"/>
      <c r="Q222" s="703"/>
      <c r="R222" s="703"/>
    </row>
    <row r="223" spans="1:18" ht="19.5" thickBot="1" x14ac:dyDescent="0.25">
      <c r="A223" s="804"/>
      <c r="B223" s="802"/>
      <c r="C223" s="369">
        <v>4</v>
      </c>
      <c r="D223" s="145" t="s">
        <v>26</v>
      </c>
      <c r="E223" s="501"/>
      <c r="F223" s="686">
        <f t="shared" si="22"/>
        <v>6.1657199999999994</v>
      </c>
      <c r="G223" s="686"/>
      <c r="H223" s="686"/>
      <c r="I223" s="686"/>
      <c r="J223" s="686"/>
      <c r="K223" s="686"/>
      <c r="L223" s="686"/>
      <c r="M223" s="146">
        <v>3</v>
      </c>
      <c r="N223" s="146">
        <v>12</v>
      </c>
      <c r="O223" s="146">
        <v>3</v>
      </c>
      <c r="P223" s="146">
        <v>9</v>
      </c>
      <c r="R223" s="704"/>
    </row>
    <row r="224" spans="1:18" ht="19.5" thickBot="1" x14ac:dyDescent="0.25">
      <c r="A224" s="804"/>
      <c r="B224" s="802"/>
      <c r="C224" s="369">
        <v>10</v>
      </c>
      <c r="D224" s="145"/>
      <c r="E224" s="501"/>
      <c r="F224" s="686">
        <f t="shared" si="22"/>
        <v>0</v>
      </c>
      <c r="G224" s="686"/>
      <c r="H224" s="686"/>
      <c r="I224" s="686"/>
      <c r="J224" s="686"/>
      <c r="K224" s="686"/>
      <c r="L224" s="686"/>
      <c r="M224" s="146"/>
      <c r="N224" s="146"/>
      <c r="O224" s="146"/>
      <c r="P224" s="146"/>
      <c r="Q224" s="703"/>
      <c r="R224" s="703"/>
    </row>
    <row r="225" spans="1:18" ht="19.5" thickBot="1" x14ac:dyDescent="0.25">
      <c r="A225" s="804"/>
      <c r="B225" s="802"/>
      <c r="C225" s="369">
        <v>11</v>
      </c>
      <c r="D225" s="145" t="s">
        <v>27</v>
      </c>
      <c r="E225" s="501"/>
      <c r="F225" s="686">
        <f t="shared" si="22"/>
        <v>3.4253999999999998</v>
      </c>
      <c r="G225" s="686"/>
      <c r="H225" s="686"/>
      <c r="I225" s="686"/>
      <c r="J225" s="686"/>
      <c r="K225" s="686"/>
      <c r="L225" s="686"/>
      <c r="M225" s="146">
        <v>1</v>
      </c>
      <c r="N225" s="146">
        <v>2</v>
      </c>
      <c r="O225" s="146">
        <v>7</v>
      </c>
      <c r="P225" s="146">
        <v>2</v>
      </c>
    </row>
    <row r="226" spans="1:18" ht="19.5" thickBot="1" x14ac:dyDescent="0.25">
      <c r="A226" s="804"/>
      <c r="B226" s="802"/>
      <c r="C226" s="369">
        <v>12</v>
      </c>
      <c r="D226" s="145"/>
      <c r="E226" s="501"/>
      <c r="F226" s="686">
        <f t="shared" si="22"/>
        <v>0</v>
      </c>
      <c r="G226" s="686"/>
      <c r="H226" s="686"/>
      <c r="I226" s="686"/>
      <c r="J226" s="686"/>
      <c r="K226" s="686"/>
      <c r="L226" s="686"/>
      <c r="M226" s="146"/>
      <c r="N226" s="146"/>
      <c r="O226" s="146"/>
      <c r="P226" s="146"/>
      <c r="Q226" s="703"/>
      <c r="R226" s="703"/>
    </row>
    <row r="227" spans="1:18" ht="19.5" thickBot="1" x14ac:dyDescent="0.25">
      <c r="A227" s="804"/>
      <c r="B227" s="802"/>
      <c r="C227" s="369">
        <v>13</v>
      </c>
      <c r="D227" s="145" t="s">
        <v>947</v>
      </c>
      <c r="E227" s="501"/>
      <c r="F227" s="686">
        <f t="shared" si="22"/>
        <v>2.7403200000000001</v>
      </c>
      <c r="G227" s="686"/>
      <c r="H227" s="686"/>
      <c r="I227" s="686"/>
      <c r="J227" s="686"/>
      <c r="K227" s="686"/>
      <c r="L227" s="686"/>
      <c r="M227" s="146">
        <v>2</v>
      </c>
      <c r="N227" s="146">
        <v>2</v>
      </c>
      <c r="O227" s="146">
        <v>4</v>
      </c>
      <c r="P227" s="146">
        <v>2</v>
      </c>
    </row>
    <row r="228" spans="1:18" ht="19.5" thickBot="1" x14ac:dyDescent="0.25">
      <c r="A228" s="804"/>
      <c r="B228" s="802"/>
      <c r="C228" s="369"/>
      <c r="D228" s="145"/>
      <c r="E228" s="501"/>
      <c r="F228" s="686"/>
      <c r="G228" s="686"/>
      <c r="H228" s="686"/>
      <c r="I228" s="686"/>
      <c r="J228" s="686"/>
      <c r="K228" s="686"/>
      <c r="L228" s="686"/>
      <c r="M228" s="698"/>
      <c r="N228" s="698"/>
      <c r="O228" s="698"/>
      <c r="P228" s="698"/>
      <c r="Q228" s="703"/>
      <c r="R228" s="703"/>
    </row>
    <row r="229" spans="1:18" ht="19.5" thickBot="1" x14ac:dyDescent="0.25">
      <c r="A229" s="804"/>
      <c r="B229" s="802"/>
      <c r="C229" s="369"/>
      <c r="D229" s="145"/>
      <c r="E229" s="501"/>
      <c r="F229" s="686"/>
      <c r="G229" s="686"/>
      <c r="H229" s="686"/>
      <c r="I229" s="686"/>
      <c r="J229" s="686"/>
      <c r="K229" s="686"/>
      <c r="L229" s="686"/>
      <c r="M229" s="698"/>
      <c r="N229" s="698"/>
      <c r="O229" s="698"/>
      <c r="P229" s="698"/>
    </row>
    <row r="230" spans="1:18" ht="19.5" thickBot="1" x14ac:dyDescent="0.25">
      <c r="A230" s="804"/>
      <c r="B230" s="802"/>
      <c r="C230" s="369"/>
      <c r="D230" s="145"/>
      <c r="E230" s="501"/>
      <c r="F230" s="686"/>
      <c r="G230" s="686"/>
      <c r="H230" s="686"/>
      <c r="I230" s="686"/>
      <c r="J230" s="686"/>
      <c r="K230" s="686"/>
      <c r="L230" s="686"/>
      <c r="M230" s="698"/>
      <c r="N230" s="698"/>
      <c r="O230" s="698"/>
      <c r="P230" s="698"/>
    </row>
    <row r="231" spans="1:18" ht="19.5" thickBot="1" x14ac:dyDescent="0.25">
      <c r="A231" s="804"/>
      <c r="B231" s="802"/>
      <c r="C231" s="369"/>
      <c r="D231" s="145"/>
      <c r="E231" s="501"/>
      <c r="F231" s="686"/>
      <c r="G231" s="686"/>
      <c r="H231" s="686"/>
      <c r="I231" s="686"/>
      <c r="J231" s="686"/>
      <c r="K231" s="686"/>
      <c r="L231" s="686"/>
      <c r="M231" s="698"/>
      <c r="N231" s="698"/>
      <c r="O231" s="698"/>
      <c r="P231" s="698"/>
      <c r="Q231" s="703"/>
      <c r="R231" s="703"/>
    </row>
    <row r="232" spans="1:18" ht="19.5" thickBot="1" x14ac:dyDescent="0.25">
      <c r="A232" s="804"/>
      <c r="B232" s="802"/>
      <c r="C232" s="369"/>
      <c r="D232" s="145"/>
      <c r="E232" s="501"/>
      <c r="F232" s="686"/>
      <c r="G232" s="686"/>
      <c r="H232" s="686"/>
      <c r="I232" s="686"/>
      <c r="J232" s="686"/>
      <c r="K232" s="686"/>
      <c r="L232" s="686"/>
      <c r="M232" s="698"/>
      <c r="N232" s="698"/>
      <c r="O232" s="698"/>
      <c r="P232" s="698"/>
    </row>
    <row r="233" spans="1:18" ht="19.5" thickBot="1" x14ac:dyDescent="0.25">
      <c r="A233" s="804"/>
      <c r="B233" s="802"/>
      <c r="C233" s="369"/>
      <c r="D233" s="145"/>
      <c r="E233" s="501"/>
      <c r="F233" s="686"/>
      <c r="G233" s="686"/>
      <c r="H233" s="686"/>
      <c r="I233" s="686"/>
      <c r="J233" s="686"/>
      <c r="K233" s="686"/>
      <c r="L233" s="686"/>
      <c r="M233" s="698"/>
      <c r="N233" s="698"/>
      <c r="O233" s="698"/>
      <c r="P233" s="698"/>
      <c r="Q233" s="703"/>
      <c r="R233" s="703"/>
    </row>
    <row r="234" spans="1:18" ht="19.5" thickBot="1" x14ac:dyDescent="0.25">
      <c r="A234" s="804"/>
      <c r="B234" s="802"/>
      <c r="C234" s="369"/>
      <c r="D234" s="145"/>
      <c r="E234" s="501"/>
      <c r="F234" s="501"/>
      <c r="G234" s="501"/>
      <c r="H234" s="501"/>
      <c r="I234" s="501"/>
      <c r="J234" s="501"/>
      <c r="K234" s="501"/>
      <c r="L234" s="501"/>
      <c r="M234" s="361"/>
      <c r="N234" s="361"/>
      <c r="O234" s="361"/>
      <c r="P234" s="361"/>
    </row>
    <row r="235" spans="1:18" ht="19.5" thickBot="1" x14ac:dyDescent="0.25">
      <c r="A235" s="804"/>
      <c r="B235" s="802"/>
      <c r="C235" s="369"/>
      <c r="D235" s="145"/>
      <c r="E235" s="501"/>
      <c r="F235" s="501"/>
      <c r="G235" s="501"/>
      <c r="H235" s="501"/>
      <c r="I235" s="501"/>
      <c r="J235" s="501"/>
      <c r="K235" s="501"/>
      <c r="L235" s="501"/>
      <c r="M235" s="361"/>
      <c r="N235" s="361"/>
      <c r="O235" s="361"/>
      <c r="P235" s="361"/>
    </row>
    <row r="236" spans="1:18" ht="19.5" thickBot="1" x14ac:dyDescent="0.25">
      <c r="A236" s="804"/>
      <c r="B236" s="802"/>
      <c r="C236" s="369"/>
      <c r="D236" s="3" t="s">
        <v>1314</v>
      </c>
      <c r="E236" s="502"/>
      <c r="F236" s="502"/>
      <c r="G236" s="502"/>
      <c r="H236" s="502"/>
      <c r="I236" s="502"/>
      <c r="J236" s="502"/>
      <c r="K236" s="502"/>
      <c r="L236" s="502"/>
      <c r="M236" s="11">
        <f>SUM(M220:M227)</f>
        <v>8</v>
      </c>
      <c r="N236" s="11">
        <f>SUM(N220:N227)</f>
        <v>32</v>
      </c>
      <c r="O236" s="11">
        <f>SUM(O220:O227)</f>
        <v>30</v>
      </c>
      <c r="P236" s="11">
        <f>SUM(P220:P227)</f>
        <v>21</v>
      </c>
    </row>
    <row r="237" spans="1:18" ht="19.5" thickBot="1" x14ac:dyDescent="0.25">
      <c r="A237" s="804"/>
      <c r="B237" s="802"/>
      <c r="C237" s="369"/>
      <c r="D237" s="3" t="s">
        <v>1315</v>
      </c>
      <c r="E237" s="502"/>
      <c r="F237" s="502"/>
      <c r="G237" s="502"/>
      <c r="H237" s="502"/>
      <c r="I237" s="502"/>
      <c r="J237" s="502"/>
      <c r="K237" s="502"/>
      <c r="L237" s="502"/>
      <c r="M237" s="135">
        <f t="shared" ref="M237:O237" si="23">(M236*1.73*220*0.9)/1000</f>
        <v>2.7403200000000001</v>
      </c>
      <c r="N237" s="135">
        <f t="shared" si="23"/>
        <v>10.96128</v>
      </c>
      <c r="O237" s="135">
        <f t="shared" si="23"/>
        <v>10.276200000000001</v>
      </c>
      <c r="P237" s="136"/>
      <c r="Q237" s="168"/>
    </row>
    <row r="238" spans="1:18" ht="19.5" thickBot="1" x14ac:dyDescent="0.25">
      <c r="A238" s="804"/>
      <c r="B238" s="802"/>
      <c r="C238" s="369"/>
      <c r="D238" s="3" t="s">
        <v>1316</v>
      </c>
      <c r="E238" s="503"/>
      <c r="F238" s="503"/>
      <c r="G238" s="503"/>
      <c r="H238" s="503"/>
      <c r="I238" s="503"/>
      <c r="J238" s="503"/>
      <c r="K238" s="503"/>
      <c r="L238" s="503"/>
      <c r="M238" s="788">
        <f>(M237+N237+O237)</f>
        <v>23.977800000000002</v>
      </c>
      <c r="N238" s="789"/>
      <c r="O238" s="789"/>
      <c r="P238" s="790"/>
      <c r="Q238" s="168"/>
    </row>
    <row r="239" spans="1:18" ht="19.5" thickBot="1" x14ac:dyDescent="0.25">
      <c r="A239" s="804"/>
      <c r="B239" s="802"/>
      <c r="C239" s="370"/>
      <c r="D239" s="782"/>
      <c r="E239" s="783"/>
      <c r="F239" s="783"/>
      <c r="G239" s="783"/>
      <c r="H239" s="783"/>
      <c r="I239" s="783"/>
      <c r="J239" s="783"/>
      <c r="K239" s="783"/>
      <c r="L239" s="783"/>
      <c r="M239" s="783"/>
      <c r="N239" s="783"/>
      <c r="O239" s="783"/>
      <c r="P239" s="784"/>
      <c r="Q239" s="168"/>
    </row>
    <row r="240" spans="1:18" ht="41.25" thickBot="1" x14ac:dyDescent="0.25">
      <c r="A240" s="804"/>
      <c r="B240" s="802"/>
      <c r="C240" s="370"/>
      <c r="D240" s="124" t="s">
        <v>1327</v>
      </c>
      <c r="E240" s="499" t="s">
        <v>1441</v>
      </c>
      <c r="F240" s="499" t="s">
        <v>1511</v>
      </c>
      <c r="G240" s="499" t="s">
        <v>1557</v>
      </c>
      <c r="H240" s="720" t="s">
        <v>1558</v>
      </c>
      <c r="I240" s="499" t="s">
        <v>1559</v>
      </c>
      <c r="J240" s="720" t="s">
        <v>1446</v>
      </c>
      <c r="K240" s="499" t="s">
        <v>1560</v>
      </c>
      <c r="L240" s="499" t="s">
        <v>1561</v>
      </c>
      <c r="M240" s="125" t="str">
        <f>'Данные по ТП'!C13</f>
        <v>ТМ-250/10</v>
      </c>
      <c r="N240" s="126" t="s">
        <v>1352</v>
      </c>
      <c r="O240" s="125" t="s">
        <v>5</v>
      </c>
      <c r="P240" s="127">
        <f>'Данные по ТП'!F13</f>
        <v>760169</v>
      </c>
    </row>
    <row r="241" spans="1:18" ht="19.5" thickBot="1" x14ac:dyDescent="0.25">
      <c r="A241" s="804"/>
      <c r="B241" s="802"/>
      <c r="C241" s="369">
        <v>5</v>
      </c>
      <c r="D241" s="145" t="s">
        <v>948</v>
      </c>
      <c r="E241" s="501"/>
      <c r="F241" s="686">
        <f>((O241*1.73*220*0.9)/1000)+((N241*1.73*220*0.9)/1000)+((M241*1.73*220*0.9)/1000)</f>
        <v>12.331439999999999</v>
      </c>
      <c r="G241" s="822">
        <v>232</v>
      </c>
      <c r="H241" s="822">
        <v>233</v>
      </c>
      <c r="I241" s="822">
        <v>228</v>
      </c>
      <c r="J241" s="822">
        <v>405</v>
      </c>
      <c r="K241" s="822">
        <v>400</v>
      </c>
      <c r="L241" s="822">
        <v>403</v>
      </c>
      <c r="M241" s="146">
        <v>1</v>
      </c>
      <c r="N241" s="146">
        <v>12</v>
      </c>
      <c r="O241" s="146">
        <v>23</v>
      </c>
      <c r="P241" s="146">
        <v>21</v>
      </c>
      <c r="Q241" s="703"/>
      <c r="R241" s="703"/>
    </row>
    <row r="242" spans="1:18" ht="19.5" thickBot="1" x14ac:dyDescent="0.25">
      <c r="A242" s="804"/>
      <c r="B242" s="802"/>
      <c r="C242" s="369">
        <v>6</v>
      </c>
      <c r="D242" s="145" t="s">
        <v>28</v>
      </c>
      <c r="E242" s="501"/>
      <c r="F242" s="686">
        <f t="shared" ref="F242:F254" si="24">((O242*1.73*220*0.9)/1000)+((N242*1.73*220*0.9)/1000)+((M242*1.73*220*0.9)/1000)</f>
        <v>0</v>
      </c>
      <c r="G242" s="823"/>
      <c r="H242" s="823"/>
      <c r="I242" s="823"/>
      <c r="J242" s="823"/>
      <c r="K242" s="823"/>
      <c r="L242" s="823"/>
      <c r="M242" s="146">
        <v>0</v>
      </c>
      <c r="N242" s="146">
        <v>0</v>
      </c>
      <c r="O242" s="146">
        <v>0</v>
      </c>
      <c r="P242" s="146">
        <v>0</v>
      </c>
    </row>
    <row r="243" spans="1:18" ht="19.5" thickBot="1" x14ac:dyDescent="0.25">
      <c r="A243" s="804"/>
      <c r="B243" s="802"/>
      <c r="C243" s="369">
        <v>7</v>
      </c>
      <c r="D243" s="145"/>
      <c r="E243" s="501"/>
      <c r="F243" s="686">
        <f t="shared" si="24"/>
        <v>0</v>
      </c>
      <c r="G243" s="686"/>
      <c r="H243" s="686"/>
      <c r="I243" s="686"/>
      <c r="J243" s="686"/>
      <c r="K243" s="686"/>
      <c r="L243" s="686"/>
      <c r="M243" s="146"/>
      <c r="N243" s="146"/>
      <c r="O243" s="146"/>
      <c r="P243" s="146"/>
      <c r="Q243" s="703"/>
      <c r="R243" s="703"/>
    </row>
    <row r="244" spans="1:18" ht="19.5" thickBot="1" x14ac:dyDescent="0.25">
      <c r="A244" s="804"/>
      <c r="B244" s="802"/>
      <c r="C244" s="369">
        <v>8</v>
      </c>
      <c r="D244" s="145" t="s">
        <v>30</v>
      </c>
      <c r="E244" s="501"/>
      <c r="F244" s="686">
        <f t="shared" si="24"/>
        <v>4.110479999999999</v>
      </c>
      <c r="G244" s="686"/>
      <c r="H244" s="686"/>
      <c r="I244" s="686"/>
      <c r="J244" s="686"/>
      <c r="K244" s="686"/>
      <c r="L244" s="686"/>
      <c r="M244" s="146">
        <v>7</v>
      </c>
      <c r="N244" s="146">
        <v>3</v>
      </c>
      <c r="O244" s="146">
        <v>2</v>
      </c>
      <c r="P244" s="146">
        <v>2</v>
      </c>
      <c r="R244" s="704"/>
    </row>
    <row r="245" spans="1:18" ht="19.5" thickBot="1" x14ac:dyDescent="0.25">
      <c r="A245" s="804"/>
      <c r="B245" s="802"/>
      <c r="C245" s="369">
        <v>9</v>
      </c>
      <c r="D245" s="145" t="s">
        <v>31</v>
      </c>
      <c r="E245" s="501"/>
      <c r="F245" s="686">
        <f t="shared" si="24"/>
        <v>2.39778</v>
      </c>
      <c r="G245" s="686"/>
      <c r="H245" s="686"/>
      <c r="I245" s="686"/>
      <c r="J245" s="686"/>
      <c r="K245" s="686"/>
      <c r="L245" s="686"/>
      <c r="M245" s="146">
        <v>2</v>
      </c>
      <c r="N245" s="146">
        <v>3</v>
      </c>
      <c r="O245" s="146">
        <v>2</v>
      </c>
      <c r="P245" s="146">
        <v>2</v>
      </c>
      <c r="Q245" s="703"/>
      <c r="R245" s="703"/>
    </row>
    <row r="246" spans="1:18" ht="19.5" thickBot="1" x14ac:dyDescent="0.25">
      <c r="A246" s="804"/>
      <c r="B246" s="802"/>
      <c r="C246" s="369">
        <v>14</v>
      </c>
      <c r="D246" s="145"/>
      <c r="E246" s="501"/>
      <c r="F246" s="686"/>
      <c r="G246" s="686"/>
      <c r="H246" s="686"/>
      <c r="I246" s="686"/>
      <c r="J246" s="686"/>
      <c r="K246" s="686"/>
      <c r="L246" s="686"/>
      <c r="M246" s="146"/>
      <c r="N246" s="146"/>
      <c r="O246" s="146"/>
      <c r="P246" s="146"/>
    </row>
    <row r="247" spans="1:18" ht="19.5" thickBot="1" x14ac:dyDescent="0.25">
      <c r="A247" s="804"/>
      <c r="B247" s="802"/>
      <c r="C247" s="369"/>
      <c r="D247" s="145"/>
      <c r="E247" s="501"/>
      <c r="F247" s="686"/>
      <c r="G247" s="686"/>
      <c r="H247" s="686"/>
      <c r="I247" s="686"/>
      <c r="J247" s="686"/>
      <c r="K247" s="686"/>
      <c r="L247" s="686"/>
      <c r="M247" s="698"/>
      <c r="N247" s="698"/>
      <c r="O247" s="698"/>
      <c r="P247" s="698"/>
      <c r="Q247" s="703"/>
      <c r="R247" s="703"/>
    </row>
    <row r="248" spans="1:18" ht="19.5" thickBot="1" x14ac:dyDescent="0.25">
      <c r="A248" s="804"/>
      <c r="B248" s="802"/>
      <c r="C248" s="369"/>
      <c r="D248" s="145"/>
      <c r="E248" s="501"/>
      <c r="F248" s="686"/>
      <c r="G248" s="686"/>
      <c r="H248" s="686"/>
      <c r="I248" s="686"/>
      <c r="J248" s="686"/>
      <c r="K248" s="686"/>
      <c r="L248" s="686"/>
      <c r="M248" s="698"/>
      <c r="N248" s="698"/>
      <c r="O248" s="698"/>
      <c r="P248" s="698"/>
    </row>
    <row r="249" spans="1:18" ht="19.5" thickBot="1" x14ac:dyDescent="0.25">
      <c r="A249" s="804"/>
      <c r="B249" s="802"/>
      <c r="C249" s="369"/>
      <c r="D249" s="145"/>
      <c r="E249" s="501"/>
      <c r="F249" s="686"/>
      <c r="G249" s="686"/>
      <c r="H249" s="686"/>
      <c r="I249" s="686"/>
      <c r="J249" s="686"/>
      <c r="K249" s="686"/>
      <c r="L249" s="686"/>
      <c r="M249" s="698"/>
      <c r="N249" s="698"/>
      <c r="O249" s="698"/>
      <c r="P249" s="698"/>
      <c r="Q249" s="703"/>
      <c r="R249" s="703"/>
    </row>
    <row r="250" spans="1:18" ht="19.5" thickBot="1" x14ac:dyDescent="0.25">
      <c r="A250" s="804"/>
      <c r="B250" s="802"/>
      <c r="C250" s="369"/>
      <c r="D250" s="145"/>
      <c r="E250" s="501"/>
      <c r="F250" s="686"/>
      <c r="G250" s="686"/>
      <c r="H250" s="686"/>
      <c r="I250" s="686"/>
      <c r="J250" s="686"/>
      <c r="K250" s="686"/>
      <c r="L250" s="686"/>
      <c r="M250" s="698"/>
      <c r="N250" s="698"/>
      <c r="O250" s="698"/>
      <c r="P250" s="698"/>
    </row>
    <row r="251" spans="1:18" ht="19.5" thickBot="1" x14ac:dyDescent="0.25">
      <c r="A251" s="804"/>
      <c r="B251" s="802"/>
      <c r="C251" s="369"/>
      <c r="D251" s="145"/>
      <c r="E251" s="501"/>
      <c r="F251" s="686"/>
      <c r="G251" s="686"/>
      <c r="H251" s="686"/>
      <c r="I251" s="686"/>
      <c r="J251" s="686"/>
      <c r="K251" s="686"/>
      <c r="L251" s="686"/>
      <c r="M251" s="698"/>
      <c r="N251" s="698"/>
      <c r="O251" s="698"/>
      <c r="P251" s="698"/>
    </row>
    <row r="252" spans="1:18" ht="19.5" thickBot="1" x14ac:dyDescent="0.25">
      <c r="A252" s="804"/>
      <c r="B252" s="802"/>
      <c r="C252" s="369"/>
      <c r="D252" s="145"/>
      <c r="E252" s="501"/>
      <c r="F252" s="686"/>
      <c r="G252" s="686"/>
      <c r="H252" s="686"/>
      <c r="I252" s="686"/>
      <c r="J252" s="686"/>
      <c r="K252" s="686"/>
      <c r="L252" s="686"/>
      <c r="M252" s="698"/>
      <c r="N252" s="698"/>
      <c r="O252" s="698"/>
      <c r="P252" s="698"/>
      <c r="Q252" s="703"/>
      <c r="R252" s="703"/>
    </row>
    <row r="253" spans="1:18" ht="19.5" thickBot="1" x14ac:dyDescent="0.25">
      <c r="A253" s="804"/>
      <c r="B253" s="802"/>
      <c r="C253" s="369"/>
      <c r="D253" s="145"/>
      <c r="E253" s="501"/>
      <c r="F253" s="686">
        <f t="shared" si="24"/>
        <v>0</v>
      </c>
      <c r="G253" s="686"/>
      <c r="H253" s="686"/>
      <c r="I253" s="686"/>
      <c r="J253" s="686"/>
      <c r="K253" s="686"/>
      <c r="L253" s="686"/>
      <c r="M253" s="361"/>
      <c r="N253" s="361"/>
      <c r="O253" s="361"/>
      <c r="P253" s="361"/>
    </row>
    <row r="254" spans="1:18" ht="19.5" thickBot="1" x14ac:dyDescent="0.25">
      <c r="A254" s="804"/>
      <c r="B254" s="802"/>
      <c r="C254" s="369"/>
      <c r="D254" s="145"/>
      <c r="E254" s="501"/>
      <c r="F254" s="686">
        <f t="shared" si="24"/>
        <v>0</v>
      </c>
      <c r="G254" s="686"/>
      <c r="H254" s="686"/>
      <c r="I254" s="686"/>
      <c r="J254" s="686"/>
      <c r="K254" s="686"/>
      <c r="L254" s="686"/>
      <c r="M254" s="361"/>
      <c r="N254" s="361"/>
      <c r="O254" s="361"/>
      <c r="P254" s="361"/>
      <c r="Q254" s="703"/>
      <c r="R254" s="703"/>
    </row>
    <row r="255" spans="1:18" ht="19.5" thickBot="1" x14ac:dyDescent="0.25">
      <c r="A255" s="804"/>
      <c r="B255" s="802"/>
      <c r="C255" s="369"/>
      <c r="D255" s="3" t="s">
        <v>1313</v>
      </c>
      <c r="E255" s="502"/>
      <c r="F255" s="502"/>
      <c r="G255" s="502"/>
      <c r="H255" s="502"/>
      <c r="I255" s="502"/>
      <c r="J255" s="502"/>
      <c r="K255" s="502"/>
      <c r="L255" s="502"/>
      <c r="M255" s="11">
        <f>SUM(M241:M246)</f>
        <v>10</v>
      </c>
      <c r="N255" s="11">
        <f>SUM(N241:N246)</f>
        <v>18</v>
      </c>
      <c r="O255" s="11">
        <f>SUM(O241:O246)</f>
        <v>27</v>
      </c>
      <c r="P255" s="11">
        <f>SUM(P241:P246)</f>
        <v>25</v>
      </c>
    </row>
    <row r="256" spans="1:18" ht="19.5" thickBot="1" x14ac:dyDescent="0.25">
      <c r="A256" s="804"/>
      <c r="B256" s="802"/>
      <c r="C256" s="369"/>
      <c r="D256" s="3" t="s">
        <v>1315</v>
      </c>
      <c r="E256" s="502"/>
      <c r="F256" s="502"/>
      <c r="G256" s="502"/>
      <c r="H256" s="502"/>
      <c r="I256" s="502"/>
      <c r="J256" s="502"/>
      <c r="K256" s="502"/>
      <c r="L256" s="502"/>
      <c r="M256" s="135">
        <f t="shared" ref="M256:O256" si="25">(M255*1.73*220*0.9)/1000</f>
        <v>3.4254000000000002</v>
      </c>
      <c r="N256" s="135">
        <f t="shared" si="25"/>
        <v>6.1657200000000003</v>
      </c>
      <c r="O256" s="135">
        <f t="shared" si="25"/>
        <v>9.2485800000000022</v>
      </c>
      <c r="P256" s="136"/>
      <c r="Q256" s="168"/>
    </row>
    <row r="257" spans="1:18" ht="19.5" thickBot="1" x14ac:dyDescent="0.25">
      <c r="A257" s="804"/>
      <c r="B257" s="802"/>
      <c r="C257" s="369"/>
      <c r="D257" s="3" t="s">
        <v>1317</v>
      </c>
      <c r="E257" s="503"/>
      <c r="F257" s="503"/>
      <c r="G257" s="503"/>
      <c r="H257" s="503"/>
      <c r="I257" s="503"/>
      <c r="J257" s="503"/>
      <c r="K257" s="503"/>
      <c r="L257" s="503"/>
      <c r="M257" s="788">
        <f>(M256+N256+O256)</f>
        <v>18.839700000000001</v>
      </c>
      <c r="N257" s="789"/>
      <c r="O257" s="789"/>
      <c r="P257" s="790"/>
    </row>
    <row r="258" spans="1:18" ht="21" thickBot="1" x14ac:dyDescent="0.25">
      <c r="A258" s="805"/>
      <c r="B258" s="803"/>
      <c r="C258" s="371"/>
      <c r="D258" s="9" t="s">
        <v>59</v>
      </c>
      <c r="E258" s="505"/>
      <c r="F258" s="505"/>
      <c r="G258" s="505"/>
      <c r="H258" s="505"/>
      <c r="I258" s="505"/>
      <c r="J258" s="505"/>
      <c r="K258" s="505"/>
      <c r="L258" s="505"/>
      <c r="M258" s="12">
        <f>M255+M236</f>
        <v>18</v>
      </c>
      <c r="N258" s="12">
        <f>N255+N236</f>
        <v>50</v>
      </c>
      <c r="O258" s="12">
        <f>O255+O236</f>
        <v>57</v>
      </c>
      <c r="P258" s="12">
        <f>P255+P236</f>
        <v>46</v>
      </c>
    </row>
    <row r="259" spans="1:18" ht="60" customHeight="1" thickBot="1" x14ac:dyDescent="0.25">
      <c r="A259" s="15"/>
      <c r="B259" s="615"/>
      <c r="C259" s="615"/>
      <c r="D259" s="629" t="str">
        <f>HYPERLINK("#Оглавление!h5","&lt;&lt;&lt;&lt;&lt;")</f>
        <v>&lt;&lt;&lt;&lt;&lt;</v>
      </c>
      <c r="E259" s="615"/>
      <c r="F259" s="615"/>
      <c r="G259" s="615"/>
      <c r="H259" s="615"/>
      <c r="I259" s="615"/>
      <c r="J259" s="615"/>
      <c r="K259" s="615"/>
      <c r="L259" s="615"/>
      <c r="M259" s="615"/>
      <c r="N259" s="615"/>
      <c r="O259" s="615"/>
      <c r="P259" s="615"/>
      <c r="Q259" s="101"/>
    </row>
    <row r="260" spans="1:18" ht="41.25" thickBot="1" x14ac:dyDescent="0.25">
      <c r="A260" s="150">
        <v>43923</v>
      </c>
      <c r="B260" s="1"/>
      <c r="C260" s="367"/>
      <c r="D260" s="124" t="s">
        <v>1351</v>
      </c>
      <c r="E260" s="499" t="s">
        <v>1441</v>
      </c>
      <c r="F260" s="499" t="s">
        <v>1511</v>
      </c>
      <c r="G260" s="499" t="s">
        <v>1557</v>
      </c>
      <c r="H260" s="720" t="s">
        <v>1558</v>
      </c>
      <c r="I260" s="499" t="s">
        <v>1559</v>
      </c>
      <c r="J260" s="720" t="s">
        <v>1446</v>
      </c>
      <c r="K260" s="499" t="s">
        <v>1560</v>
      </c>
      <c r="L260" s="499" t="s">
        <v>1561</v>
      </c>
      <c r="M260" s="125" t="str">
        <f>'Данные по ТП'!C14</f>
        <v>ТМ-630/10</v>
      </c>
      <c r="N260" s="126" t="s">
        <v>1352</v>
      </c>
      <c r="O260" s="125" t="s">
        <v>5</v>
      </c>
      <c r="P260" s="127">
        <f>'Данные по ТП'!F14</f>
        <v>25244</v>
      </c>
    </row>
    <row r="261" spans="1:18" ht="19.5" thickBot="1" x14ac:dyDescent="0.25">
      <c r="A261" s="794" t="s">
        <v>1562</v>
      </c>
      <c r="B261" s="791" t="s">
        <v>60</v>
      </c>
      <c r="C261" s="369">
        <v>1</v>
      </c>
      <c r="D261" s="145"/>
      <c r="E261" s="501"/>
      <c r="F261" s="686">
        <f>((O261*1.73*220*0.9)/1000)+((N261*1.73*220*0.9)/1000)+((M261*1.73*220*0.9)/1000)</f>
        <v>0</v>
      </c>
      <c r="G261" s="822"/>
      <c r="H261" s="822"/>
      <c r="I261" s="822"/>
      <c r="J261" s="822"/>
      <c r="K261" s="822"/>
      <c r="L261" s="822"/>
      <c r="M261" s="151"/>
      <c r="N261" s="151"/>
      <c r="O261" s="151"/>
      <c r="P261" s="151"/>
      <c r="Q261" s="703"/>
      <c r="R261" s="703"/>
    </row>
    <row r="262" spans="1:18" ht="19.5" customHeight="1" thickBot="1" x14ac:dyDescent="0.25">
      <c r="A262" s="804"/>
      <c r="B262" s="802"/>
      <c r="C262" s="369">
        <v>2</v>
      </c>
      <c r="D262" s="145"/>
      <c r="E262" s="501"/>
      <c r="F262" s="686">
        <f t="shared" ref="F262:F268" si="26">((O262*1.73*220*0.9)/1000)+((N262*1.73*220*0.9)/1000)+((M262*1.73*220*0.9)/1000)</f>
        <v>0</v>
      </c>
      <c r="G262" s="823"/>
      <c r="H262" s="823"/>
      <c r="I262" s="823"/>
      <c r="J262" s="823"/>
      <c r="K262" s="823"/>
      <c r="L262" s="823"/>
      <c r="M262" s="151"/>
      <c r="N262" s="151"/>
      <c r="O262" s="151"/>
      <c r="P262" s="151"/>
    </row>
    <row r="263" spans="1:18" ht="19.5" thickBot="1" x14ac:dyDescent="0.25">
      <c r="A263" s="804"/>
      <c r="B263" s="802"/>
      <c r="C263" s="369">
        <v>3</v>
      </c>
      <c r="D263" s="145" t="s">
        <v>32</v>
      </c>
      <c r="E263" s="501"/>
      <c r="F263" s="686">
        <f t="shared" si="26"/>
        <v>7.1933399999999992</v>
      </c>
      <c r="G263" s="686"/>
      <c r="H263" s="686"/>
      <c r="I263" s="686"/>
      <c r="J263" s="686"/>
      <c r="K263" s="686"/>
      <c r="L263" s="686"/>
      <c r="M263" s="151">
        <v>6</v>
      </c>
      <c r="N263" s="151">
        <v>13</v>
      </c>
      <c r="O263" s="151">
        <v>2</v>
      </c>
      <c r="P263" s="151">
        <v>6</v>
      </c>
      <c r="Q263" s="703"/>
      <c r="R263" s="703"/>
    </row>
    <row r="264" spans="1:18" ht="19.5" thickBot="1" x14ac:dyDescent="0.25">
      <c r="A264" s="804"/>
      <c r="B264" s="802"/>
      <c r="C264" s="369">
        <v>4</v>
      </c>
      <c r="D264" s="145" t="s">
        <v>33</v>
      </c>
      <c r="E264" s="501"/>
      <c r="F264" s="686">
        <f t="shared" si="26"/>
        <v>45.557820000000007</v>
      </c>
      <c r="G264" s="686"/>
      <c r="H264" s="686"/>
      <c r="I264" s="686"/>
      <c r="J264" s="686"/>
      <c r="K264" s="686"/>
      <c r="L264" s="686"/>
      <c r="M264" s="151">
        <v>44</v>
      </c>
      <c r="N264" s="151">
        <v>44</v>
      </c>
      <c r="O264" s="151">
        <v>45</v>
      </c>
      <c r="P264" s="151">
        <v>1</v>
      </c>
      <c r="R264" s="704"/>
    </row>
    <row r="265" spans="1:18" ht="19.5" thickBot="1" x14ac:dyDescent="0.25">
      <c r="A265" s="804"/>
      <c r="B265" s="802"/>
      <c r="C265" s="369">
        <v>13</v>
      </c>
      <c r="D265" s="145" t="s">
        <v>1568</v>
      </c>
      <c r="E265" s="501"/>
      <c r="F265" s="686">
        <f t="shared" si="26"/>
        <v>0</v>
      </c>
      <c r="G265" s="686"/>
      <c r="H265" s="686"/>
      <c r="I265" s="686"/>
      <c r="J265" s="686"/>
      <c r="K265" s="686"/>
      <c r="L265" s="686"/>
      <c r="M265" s="151"/>
      <c r="N265" s="151"/>
      <c r="O265" s="151"/>
      <c r="P265" s="151"/>
      <c r="Q265" s="703"/>
      <c r="R265" s="703"/>
    </row>
    <row r="266" spans="1:18" ht="19.5" thickBot="1" x14ac:dyDescent="0.25">
      <c r="A266" s="804"/>
      <c r="B266" s="802"/>
      <c r="C266" s="369">
        <v>14</v>
      </c>
      <c r="D266" s="145" t="s">
        <v>34</v>
      </c>
      <c r="E266" s="501"/>
      <c r="F266" s="686">
        <f t="shared" si="26"/>
        <v>0</v>
      </c>
      <c r="G266" s="686"/>
      <c r="H266" s="686"/>
      <c r="I266" s="686"/>
      <c r="J266" s="686"/>
      <c r="K266" s="686"/>
      <c r="L266" s="686"/>
      <c r="M266" s="151"/>
      <c r="N266" s="151"/>
      <c r="O266" s="151"/>
      <c r="P266" s="151"/>
    </row>
    <row r="267" spans="1:18" ht="19.5" thickBot="1" x14ac:dyDescent="0.25">
      <c r="A267" s="804"/>
      <c r="B267" s="802"/>
      <c r="C267" s="369">
        <v>15</v>
      </c>
      <c r="D267" s="145" t="s">
        <v>35</v>
      </c>
      <c r="E267" s="501"/>
      <c r="F267" s="686">
        <f t="shared" si="26"/>
        <v>0</v>
      </c>
      <c r="G267" s="686"/>
      <c r="H267" s="686"/>
      <c r="I267" s="686"/>
      <c r="J267" s="686"/>
      <c r="K267" s="686"/>
      <c r="L267" s="686"/>
      <c r="M267" s="151"/>
      <c r="N267" s="151"/>
      <c r="O267" s="151"/>
      <c r="P267" s="151"/>
      <c r="Q267" s="703"/>
      <c r="R267" s="703"/>
    </row>
    <row r="268" spans="1:18" ht="19.5" thickBot="1" x14ac:dyDescent="0.25">
      <c r="A268" s="804"/>
      <c r="B268" s="802"/>
      <c r="C268" s="369">
        <v>16</v>
      </c>
      <c r="D268" s="145" t="s">
        <v>1076</v>
      </c>
      <c r="E268" s="501"/>
      <c r="F268" s="686">
        <f t="shared" si="26"/>
        <v>0</v>
      </c>
      <c r="G268" s="686"/>
      <c r="H268" s="686"/>
      <c r="I268" s="686"/>
      <c r="J268" s="686"/>
      <c r="K268" s="686"/>
      <c r="L268" s="686"/>
      <c r="M268" s="151"/>
      <c r="N268" s="151"/>
      <c r="O268" s="151"/>
      <c r="P268" s="151"/>
    </row>
    <row r="269" spans="1:18" ht="19.5" thickBot="1" x14ac:dyDescent="0.25">
      <c r="A269" s="804"/>
      <c r="B269" s="802"/>
      <c r="C269" s="369"/>
      <c r="D269" s="145"/>
      <c r="E269" s="501"/>
      <c r="F269" s="686"/>
      <c r="G269" s="686"/>
      <c r="H269" s="686"/>
      <c r="I269" s="686"/>
      <c r="J269" s="686"/>
      <c r="K269" s="686"/>
      <c r="L269" s="686"/>
      <c r="M269" s="151"/>
      <c r="N269" s="151"/>
      <c r="O269" s="151"/>
      <c r="P269" s="151"/>
      <c r="Q269" s="703"/>
      <c r="R269" s="703"/>
    </row>
    <row r="270" spans="1:18" ht="19.5" thickBot="1" x14ac:dyDescent="0.25">
      <c r="A270" s="804"/>
      <c r="B270" s="802"/>
      <c r="C270" s="369"/>
      <c r="D270" s="145"/>
      <c r="E270" s="501"/>
      <c r="F270" s="686"/>
      <c r="G270" s="686"/>
      <c r="H270" s="686"/>
      <c r="I270" s="686"/>
      <c r="J270" s="686"/>
      <c r="K270" s="686"/>
      <c r="L270" s="686"/>
      <c r="M270" s="151"/>
      <c r="N270" s="151"/>
      <c r="O270" s="151"/>
      <c r="P270" s="151"/>
    </row>
    <row r="271" spans="1:18" ht="19.5" thickBot="1" x14ac:dyDescent="0.25">
      <c r="A271" s="804"/>
      <c r="B271" s="802"/>
      <c r="C271" s="369"/>
      <c r="D271" s="145"/>
      <c r="E271" s="501"/>
      <c r="F271" s="686"/>
      <c r="G271" s="686"/>
      <c r="H271" s="686"/>
      <c r="I271" s="686"/>
      <c r="J271" s="686"/>
      <c r="K271" s="686"/>
      <c r="L271" s="686"/>
      <c r="M271" s="151"/>
      <c r="N271" s="151"/>
      <c r="O271" s="151"/>
      <c r="P271" s="151"/>
    </row>
    <row r="272" spans="1:18" ht="19.5" thickBot="1" x14ac:dyDescent="0.25">
      <c r="A272" s="804"/>
      <c r="B272" s="802"/>
      <c r="C272" s="369"/>
      <c r="D272" s="145"/>
      <c r="E272" s="501"/>
      <c r="F272" s="686"/>
      <c r="G272" s="686"/>
      <c r="H272" s="686"/>
      <c r="I272" s="686"/>
      <c r="J272" s="686"/>
      <c r="K272" s="686"/>
      <c r="L272" s="686"/>
      <c r="M272" s="151"/>
      <c r="N272" s="151"/>
      <c r="O272" s="151"/>
      <c r="P272" s="151"/>
      <c r="Q272" s="703"/>
      <c r="R272" s="703"/>
    </row>
    <row r="273" spans="1:18" ht="19.5" thickBot="1" x14ac:dyDescent="0.25">
      <c r="A273" s="804"/>
      <c r="B273" s="802"/>
      <c r="C273" s="369"/>
      <c r="D273" s="145"/>
      <c r="E273" s="501"/>
      <c r="F273" s="501"/>
      <c r="G273" s="501"/>
      <c r="H273" s="501"/>
      <c r="I273" s="501"/>
      <c r="J273" s="501"/>
      <c r="K273" s="501"/>
      <c r="L273" s="501"/>
      <c r="M273" s="151"/>
      <c r="N273" s="151"/>
      <c r="O273" s="151"/>
      <c r="P273" s="151"/>
    </row>
    <row r="274" spans="1:18" ht="19.5" thickBot="1" x14ac:dyDescent="0.25">
      <c r="A274" s="804"/>
      <c r="B274" s="802"/>
      <c r="C274" s="369"/>
      <c r="D274" s="145"/>
      <c r="E274" s="501"/>
      <c r="F274" s="501"/>
      <c r="G274" s="501"/>
      <c r="H274" s="501"/>
      <c r="I274" s="501"/>
      <c r="J274" s="501"/>
      <c r="K274" s="501"/>
      <c r="L274" s="501"/>
      <c r="M274" s="151"/>
      <c r="N274" s="151"/>
      <c r="O274" s="151"/>
      <c r="P274" s="151"/>
      <c r="Q274" s="703"/>
      <c r="R274" s="703"/>
    </row>
    <row r="275" spans="1:18" ht="19.5" thickBot="1" x14ac:dyDescent="0.25">
      <c r="A275" s="804"/>
      <c r="B275" s="802"/>
      <c r="C275" s="369"/>
      <c r="D275" s="145"/>
      <c r="E275" s="501"/>
      <c r="F275" s="501"/>
      <c r="G275" s="501"/>
      <c r="H275" s="501"/>
      <c r="I275" s="501"/>
      <c r="J275" s="501"/>
      <c r="K275" s="501"/>
      <c r="L275" s="501"/>
      <c r="M275" s="151"/>
      <c r="N275" s="151"/>
      <c r="O275" s="151"/>
      <c r="P275" s="151"/>
    </row>
    <row r="276" spans="1:18" ht="19.5" thickBot="1" x14ac:dyDescent="0.25">
      <c r="A276" s="804"/>
      <c r="B276" s="802"/>
      <c r="C276" s="369"/>
      <c r="D276" s="3" t="s">
        <v>1314</v>
      </c>
      <c r="E276" s="502"/>
      <c r="F276" s="502"/>
      <c r="G276" s="502"/>
      <c r="H276" s="502"/>
      <c r="I276" s="502"/>
      <c r="J276" s="502"/>
      <c r="K276" s="502"/>
      <c r="L276" s="502"/>
      <c r="M276" s="1">
        <f>SUM(M261:M268)</f>
        <v>50</v>
      </c>
      <c r="N276" s="1">
        <f>SUM(N261:N268)</f>
        <v>57</v>
      </c>
      <c r="O276" s="1">
        <f>SUM(O261:O268)</f>
        <v>47</v>
      </c>
      <c r="P276" s="1">
        <f>SUM(P261:P268)</f>
        <v>7</v>
      </c>
    </row>
    <row r="277" spans="1:18" ht="19.5" thickBot="1" x14ac:dyDescent="0.25">
      <c r="A277" s="804"/>
      <c r="B277" s="802"/>
      <c r="C277" s="369"/>
      <c r="D277" s="3" t="s">
        <v>1315</v>
      </c>
      <c r="E277" s="502"/>
      <c r="F277" s="502"/>
      <c r="G277" s="502"/>
      <c r="H277" s="502"/>
      <c r="I277" s="502"/>
      <c r="J277" s="502"/>
      <c r="K277" s="502"/>
      <c r="L277" s="502"/>
      <c r="M277" s="135">
        <f t="shared" ref="M277:O277" si="27">(M276*1.73*220*0.9)/1000</f>
        <v>17.126999999999999</v>
      </c>
      <c r="N277" s="135">
        <f t="shared" si="27"/>
        <v>19.524780000000003</v>
      </c>
      <c r="O277" s="135">
        <f t="shared" si="27"/>
        <v>16.09938</v>
      </c>
      <c r="P277" s="136"/>
      <c r="Q277" s="168"/>
    </row>
    <row r="278" spans="1:18" ht="19.5" thickBot="1" x14ac:dyDescent="0.25">
      <c r="A278" s="804"/>
      <c r="B278" s="802"/>
      <c r="C278" s="369"/>
      <c r="D278" s="3" t="s">
        <v>1316</v>
      </c>
      <c r="E278" s="503"/>
      <c r="F278" s="503"/>
      <c r="G278" s="503"/>
      <c r="H278" s="503"/>
      <c r="I278" s="503"/>
      <c r="J278" s="503"/>
      <c r="K278" s="503"/>
      <c r="L278" s="503"/>
      <c r="M278" s="788">
        <f>(M277+N277+O277)</f>
        <v>52.751159999999999</v>
      </c>
      <c r="N278" s="789"/>
      <c r="O278" s="789"/>
      <c r="P278" s="790"/>
      <c r="Q278" s="168"/>
    </row>
    <row r="279" spans="1:18" ht="19.5" thickBot="1" x14ac:dyDescent="0.25">
      <c r="A279" s="804"/>
      <c r="B279" s="802"/>
      <c r="C279" s="370"/>
      <c r="D279" s="782"/>
      <c r="E279" s="783"/>
      <c r="F279" s="783"/>
      <c r="G279" s="783"/>
      <c r="H279" s="783"/>
      <c r="I279" s="783"/>
      <c r="J279" s="783"/>
      <c r="K279" s="783"/>
      <c r="L279" s="783"/>
      <c r="M279" s="783"/>
      <c r="N279" s="783"/>
      <c r="O279" s="783"/>
      <c r="P279" s="784"/>
      <c r="Q279" s="168"/>
    </row>
    <row r="280" spans="1:18" ht="41.25" thickBot="1" x14ac:dyDescent="0.25">
      <c r="A280" s="804"/>
      <c r="B280" s="802"/>
      <c r="C280" s="370"/>
      <c r="D280" s="124" t="s">
        <v>1327</v>
      </c>
      <c r="E280" s="499" t="s">
        <v>1441</v>
      </c>
      <c r="F280" s="499" t="s">
        <v>1511</v>
      </c>
      <c r="G280" s="499" t="s">
        <v>1557</v>
      </c>
      <c r="H280" s="720" t="s">
        <v>1558</v>
      </c>
      <c r="I280" s="499" t="s">
        <v>1559</v>
      </c>
      <c r="J280" s="720" t="s">
        <v>1446</v>
      </c>
      <c r="K280" s="499" t="s">
        <v>1560</v>
      </c>
      <c r="L280" s="499" t="s">
        <v>1561</v>
      </c>
      <c r="M280" s="125" t="str">
        <f>'Данные по ТП'!C15</f>
        <v>ТМ-400/10</v>
      </c>
      <c r="N280" s="126" t="s">
        <v>1352</v>
      </c>
      <c r="O280" s="125" t="s">
        <v>5</v>
      </c>
      <c r="P280" s="127">
        <f>'Данные по ТП'!F15</f>
        <v>7980</v>
      </c>
    </row>
    <row r="281" spans="1:18" ht="19.5" thickBot="1" x14ac:dyDescent="0.25">
      <c r="A281" s="804"/>
      <c r="B281" s="802"/>
      <c r="C281" s="369">
        <v>5</v>
      </c>
      <c r="D281" s="152"/>
      <c r="E281" s="501"/>
      <c r="F281" s="686">
        <f>((O281*1.73*220*0.9)/1000)+((N281*1.73*220*0.9)/1000)+((M281*1.73*220*0.9)/1000)</f>
        <v>0</v>
      </c>
      <c r="G281" s="822">
        <v>244</v>
      </c>
      <c r="H281" s="822">
        <v>232</v>
      </c>
      <c r="I281" s="822">
        <v>238</v>
      </c>
      <c r="J281" s="822">
        <v>413</v>
      </c>
      <c r="K281" s="822">
        <v>413</v>
      </c>
      <c r="L281" s="822">
        <v>416</v>
      </c>
      <c r="M281" s="151"/>
      <c r="N281" s="151"/>
      <c r="O281" s="151"/>
      <c r="P281" s="151"/>
      <c r="Q281" s="703"/>
      <c r="R281" s="703"/>
    </row>
    <row r="282" spans="1:18" ht="19.5" thickBot="1" x14ac:dyDescent="0.25">
      <c r="A282" s="804"/>
      <c r="B282" s="802"/>
      <c r="C282" s="369">
        <v>6</v>
      </c>
      <c r="D282" s="145" t="s">
        <v>903</v>
      </c>
      <c r="E282" s="501"/>
      <c r="F282" s="686">
        <f t="shared" ref="F282:F292" si="28">((O282*1.73*220*0.9)/1000)+((N282*1.73*220*0.9)/1000)+((M282*1.73*220*0.9)/1000)</f>
        <v>3.7679400000000003</v>
      </c>
      <c r="G282" s="823"/>
      <c r="H282" s="823"/>
      <c r="I282" s="823"/>
      <c r="J282" s="823"/>
      <c r="K282" s="823"/>
      <c r="L282" s="823"/>
      <c r="M282" s="151">
        <v>0</v>
      </c>
      <c r="N282" s="151">
        <v>8</v>
      </c>
      <c r="O282" s="151">
        <v>3</v>
      </c>
      <c r="P282" s="151">
        <v>7</v>
      </c>
    </row>
    <row r="283" spans="1:18" ht="19.5" thickBot="1" x14ac:dyDescent="0.25">
      <c r="A283" s="804"/>
      <c r="B283" s="802"/>
      <c r="C283" s="369">
        <v>7</v>
      </c>
      <c r="D283" s="145"/>
      <c r="E283" s="501"/>
      <c r="F283" s="686">
        <f t="shared" si="28"/>
        <v>0</v>
      </c>
      <c r="G283" s="686"/>
      <c r="H283" s="686"/>
      <c r="I283" s="686"/>
      <c r="J283" s="686"/>
      <c r="K283" s="686"/>
      <c r="L283" s="686"/>
      <c r="M283" s="151"/>
      <c r="N283" s="151"/>
      <c r="O283" s="151"/>
      <c r="P283" s="151"/>
      <c r="Q283" s="703"/>
      <c r="R283" s="703"/>
    </row>
    <row r="284" spans="1:18" ht="19.5" thickBot="1" x14ac:dyDescent="0.25">
      <c r="A284" s="804"/>
      <c r="B284" s="802"/>
      <c r="C284" s="369">
        <v>8</v>
      </c>
      <c r="D284" s="145" t="s">
        <v>1569</v>
      </c>
      <c r="E284" s="501"/>
      <c r="F284" s="686">
        <f t="shared" si="28"/>
        <v>25.005419999999997</v>
      </c>
      <c r="G284" s="686"/>
      <c r="H284" s="686"/>
      <c r="I284" s="686"/>
      <c r="J284" s="686"/>
      <c r="K284" s="686"/>
      <c r="L284" s="686"/>
      <c r="M284" s="151">
        <v>14</v>
      </c>
      <c r="N284" s="151">
        <v>43</v>
      </c>
      <c r="O284" s="151">
        <v>16</v>
      </c>
      <c r="P284" s="151">
        <v>15</v>
      </c>
      <c r="R284" s="704"/>
    </row>
    <row r="285" spans="1:18" ht="19.5" thickBot="1" x14ac:dyDescent="0.25">
      <c r="A285" s="804"/>
      <c r="B285" s="802"/>
      <c r="C285" s="369">
        <v>9</v>
      </c>
      <c r="D285" s="145" t="s">
        <v>1570</v>
      </c>
      <c r="E285" s="501"/>
      <c r="F285" s="686">
        <f t="shared" si="28"/>
        <v>18.154620000000001</v>
      </c>
      <c r="G285" s="686"/>
      <c r="H285" s="686"/>
      <c r="I285" s="686"/>
      <c r="J285" s="686"/>
      <c r="K285" s="686"/>
      <c r="L285" s="686"/>
      <c r="M285" s="151">
        <v>25</v>
      </c>
      <c r="N285" s="151">
        <v>23</v>
      </c>
      <c r="O285" s="151">
        <v>5</v>
      </c>
      <c r="P285" s="151">
        <v>16</v>
      </c>
      <c r="Q285" s="703"/>
      <c r="R285" s="703"/>
    </row>
    <row r="286" spans="1:18" ht="19.5" thickBot="1" x14ac:dyDescent="0.25">
      <c r="A286" s="804"/>
      <c r="B286" s="802"/>
      <c r="C286" s="369">
        <v>10</v>
      </c>
      <c r="D286" s="145"/>
      <c r="E286" s="501"/>
      <c r="F286" s="686">
        <f t="shared" si="28"/>
        <v>0</v>
      </c>
      <c r="G286" s="686"/>
      <c r="H286" s="686"/>
      <c r="I286" s="686"/>
      <c r="J286" s="686"/>
      <c r="K286" s="686"/>
      <c r="L286" s="686"/>
      <c r="M286" s="151"/>
      <c r="N286" s="151"/>
      <c r="O286" s="151"/>
      <c r="P286" s="151"/>
    </row>
    <row r="287" spans="1:18" ht="19.5" thickBot="1" x14ac:dyDescent="0.25">
      <c r="A287" s="804"/>
      <c r="B287" s="802"/>
      <c r="C287" s="369">
        <v>11</v>
      </c>
      <c r="D287" s="145"/>
      <c r="E287" s="501"/>
      <c r="F287" s="686">
        <f t="shared" si="28"/>
        <v>0</v>
      </c>
      <c r="G287" s="686"/>
      <c r="H287" s="686"/>
      <c r="I287" s="686"/>
      <c r="J287" s="686"/>
      <c r="K287" s="686"/>
      <c r="L287" s="686"/>
      <c r="M287" s="151"/>
      <c r="N287" s="151"/>
      <c r="O287" s="151"/>
      <c r="P287" s="151"/>
      <c r="Q287" s="703"/>
      <c r="R287" s="703"/>
    </row>
    <row r="288" spans="1:18" ht="19.5" thickBot="1" x14ac:dyDescent="0.25">
      <c r="A288" s="804"/>
      <c r="B288" s="802"/>
      <c r="C288" s="369">
        <v>12</v>
      </c>
      <c r="D288" s="145"/>
      <c r="E288" s="501"/>
      <c r="F288" s="686"/>
      <c r="G288" s="686"/>
      <c r="H288" s="686"/>
      <c r="I288" s="686"/>
      <c r="J288" s="686"/>
      <c r="K288" s="686"/>
      <c r="L288" s="686"/>
      <c r="M288" s="151"/>
      <c r="N288" s="151"/>
      <c r="O288" s="151"/>
      <c r="P288" s="151"/>
    </row>
    <row r="289" spans="1:18" ht="19.5" thickBot="1" x14ac:dyDescent="0.25">
      <c r="A289" s="804"/>
      <c r="B289" s="802"/>
      <c r="C289" s="369"/>
      <c r="D289" s="145"/>
      <c r="E289" s="501"/>
      <c r="F289" s="686"/>
      <c r="G289" s="686"/>
      <c r="H289" s="686"/>
      <c r="I289" s="686"/>
      <c r="J289" s="686"/>
      <c r="K289" s="686"/>
      <c r="L289" s="686"/>
      <c r="M289" s="151"/>
      <c r="N289" s="151"/>
      <c r="O289" s="151"/>
      <c r="P289" s="151"/>
      <c r="Q289" s="703"/>
      <c r="R289" s="703"/>
    </row>
    <row r="290" spans="1:18" ht="19.5" thickBot="1" x14ac:dyDescent="0.25">
      <c r="A290" s="804"/>
      <c r="B290" s="802"/>
      <c r="C290" s="369"/>
      <c r="D290" s="145"/>
      <c r="E290" s="501"/>
      <c r="F290" s="686"/>
      <c r="G290" s="686"/>
      <c r="H290" s="686"/>
      <c r="I290" s="686"/>
      <c r="J290" s="686"/>
      <c r="K290" s="686"/>
      <c r="L290" s="686"/>
      <c r="M290" s="151"/>
      <c r="N290" s="151"/>
      <c r="O290" s="151"/>
      <c r="P290" s="151"/>
    </row>
    <row r="291" spans="1:18" ht="19.5" thickBot="1" x14ac:dyDescent="0.25">
      <c r="A291" s="804"/>
      <c r="B291" s="802"/>
      <c r="C291" s="369"/>
      <c r="D291" s="145"/>
      <c r="E291" s="501"/>
      <c r="F291" s="686"/>
      <c r="G291" s="686"/>
      <c r="H291" s="686"/>
      <c r="I291" s="686"/>
      <c r="J291" s="686"/>
      <c r="K291" s="686"/>
      <c r="L291" s="686"/>
      <c r="M291" s="151"/>
      <c r="N291" s="151"/>
      <c r="O291" s="151"/>
      <c r="P291" s="151"/>
    </row>
    <row r="292" spans="1:18" ht="19.5" thickBot="1" x14ac:dyDescent="0.25">
      <c r="A292" s="804"/>
      <c r="B292" s="802"/>
      <c r="C292" s="369"/>
      <c r="D292" s="145"/>
      <c r="E292" s="501"/>
      <c r="F292" s="686">
        <f t="shared" si="28"/>
        <v>0</v>
      </c>
      <c r="G292" s="686"/>
      <c r="H292" s="686"/>
      <c r="I292" s="686"/>
      <c r="J292" s="686"/>
      <c r="K292" s="686"/>
      <c r="L292" s="686"/>
      <c r="M292" s="151"/>
      <c r="N292" s="151"/>
      <c r="O292" s="151"/>
      <c r="P292" s="151"/>
      <c r="Q292" s="703"/>
      <c r="R292" s="703"/>
    </row>
    <row r="293" spans="1:18" ht="19.5" thickBot="1" x14ac:dyDescent="0.25">
      <c r="A293" s="804"/>
      <c r="B293" s="802"/>
      <c r="C293" s="369"/>
      <c r="D293" s="145"/>
      <c r="E293" s="501"/>
      <c r="F293" s="501"/>
      <c r="G293" s="501"/>
      <c r="H293" s="501"/>
      <c r="I293" s="501"/>
      <c r="J293" s="501"/>
      <c r="K293" s="501"/>
      <c r="L293" s="501"/>
      <c r="M293" s="151"/>
      <c r="N293" s="151"/>
      <c r="O293" s="151"/>
      <c r="P293" s="151"/>
    </row>
    <row r="294" spans="1:18" ht="19.5" thickBot="1" x14ac:dyDescent="0.25">
      <c r="A294" s="804"/>
      <c r="B294" s="802"/>
      <c r="C294" s="369"/>
      <c r="D294" s="145"/>
      <c r="E294" s="501"/>
      <c r="F294" s="501"/>
      <c r="G294" s="501"/>
      <c r="H294" s="501"/>
      <c r="I294" s="501"/>
      <c r="J294" s="501"/>
      <c r="K294" s="501"/>
      <c r="L294" s="501"/>
      <c r="M294" s="151"/>
      <c r="N294" s="151"/>
      <c r="O294" s="151"/>
      <c r="P294" s="151"/>
      <c r="Q294" s="703"/>
      <c r="R294" s="703"/>
    </row>
    <row r="295" spans="1:18" ht="19.5" thickBot="1" x14ac:dyDescent="0.25">
      <c r="A295" s="804"/>
      <c r="B295" s="802"/>
      <c r="C295" s="369"/>
      <c r="D295" s="3" t="s">
        <v>1313</v>
      </c>
      <c r="E295" s="502"/>
      <c r="F295" s="502"/>
      <c r="G295" s="502"/>
      <c r="H295" s="502"/>
      <c r="I295" s="502"/>
      <c r="J295" s="502"/>
      <c r="K295" s="502"/>
      <c r="L295" s="502"/>
      <c r="M295" s="1">
        <f>SUM(M282:M287)</f>
        <v>39</v>
      </c>
      <c r="N295" s="1">
        <f>SUM(N282:N287)</f>
        <v>74</v>
      </c>
      <c r="O295" s="1">
        <f>SUM(O282:O287)</f>
        <v>24</v>
      </c>
      <c r="P295" s="1">
        <f>SUM(P282:P287)</f>
        <v>38</v>
      </c>
    </row>
    <row r="296" spans="1:18" ht="19.5" thickBot="1" x14ac:dyDescent="0.25">
      <c r="A296" s="804"/>
      <c r="B296" s="802"/>
      <c r="C296" s="369"/>
      <c r="D296" s="3" t="s">
        <v>1315</v>
      </c>
      <c r="E296" s="502"/>
      <c r="F296" s="502"/>
      <c r="G296" s="502"/>
      <c r="H296" s="502"/>
      <c r="I296" s="502"/>
      <c r="J296" s="502"/>
      <c r="K296" s="502"/>
      <c r="L296" s="502"/>
      <c r="M296" s="135">
        <f t="shared" ref="M296:O296" si="29">(M295*1.73*220*0.9)/1000</f>
        <v>13.359059999999999</v>
      </c>
      <c r="N296" s="135">
        <f t="shared" si="29"/>
        <v>25.347960000000004</v>
      </c>
      <c r="O296" s="135">
        <f t="shared" si="29"/>
        <v>8.2209599999999998</v>
      </c>
      <c r="P296" s="136"/>
      <c r="Q296" s="168"/>
    </row>
    <row r="297" spans="1:18" ht="19.5" thickBot="1" x14ac:dyDescent="0.25">
      <c r="A297" s="804"/>
      <c r="B297" s="802"/>
      <c r="C297" s="369"/>
      <c r="D297" s="3" t="s">
        <v>1317</v>
      </c>
      <c r="E297" s="503"/>
      <c r="F297" s="503"/>
      <c r="G297" s="503"/>
      <c r="H297" s="503"/>
      <c r="I297" s="503"/>
      <c r="J297" s="503"/>
      <c r="K297" s="503"/>
      <c r="L297" s="503"/>
      <c r="M297" s="788">
        <f>(M296+N296+O296)</f>
        <v>46.927979999999998</v>
      </c>
      <c r="N297" s="789"/>
      <c r="O297" s="789"/>
      <c r="P297" s="790"/>
      <c r="Q297" s="168"/>
    </row>
    <row r="298" spans="1:18" ht="21" thickBot="1" x14ac:dyDescent="0.25">
      <c r="A298" s="805"/>
      <c r="B298" s="803"/>
      <c r="C298" s="371"/>
      <c r="D298" s="9" t="s">
        <v>59</v>
      </c>
      <c r="E298" s="505"/>
      <c r="F298" s="505"/>
      <c r="G298" s="505"/>
      <c r="H298" s="505"/>
      <c r="I298" s="505"/>
      <c r="J298" s="505"/>
      <c r="K298" s="505"/>
      <c r="L298" s="505"/>
      <c r="M298" s="10">
        <f>M295+M276</f>
        <v>89</v>
      </c>
      <c r="N298" s="10">
        <f>N295+N276</f>
        <v>131</v>
      </c>
      <c r="O298" s="10">
        <f>O295+O276</f>
        <v>71</v>
      </c>
      <c r="P298" s="10">
        <f>P295+P276</f>
        <v>45</v>
      </c>
    </row>
    <row r="299" spans="1:18" ht="39.75" customHeight="1" thickBot="1" x14ac:dyDescent="0.25">
      <c r="A299" s="627"/>
      <c r="B299" s="626"/>
      <c r="C299" s="626"/>
      <c r="D299" s="629" t="str">
        <f>HYPERLINK("#Оглавление!h5","&lt;&lt;&lt;&lt;&lt;")</f>
        <v>&lt;&lt;&lt;&lt;&lt;</v>
      </c>
      <c r="E299" s="626"/>
      <c r="F299" s="626"/>
      <c r="G299" s="626"/>
      <c r="H299" s="626"/>
      <c r="I299" s="626"/>
      <c r="J299" s="626"/>
      <c r="K299" s="626"/>
      <c r="L299" s="626"/>
      <c r="M299" s="626"/>
      <c r="N299" s="626"/>
      <c r="O299" s="626"/>
      <c r="P299" s="626"/>
      <c r="Q299" s="101"/>
    </row>
    <row r="300" spans="1:18" ht="41.25" thickBot="1" x14ac:dyDescent="0.25">
      <c r="A300" s="150">
        <v>43923</v>
      </c>
      <c r="B300" s="1"/>
      <c r="C300" s="367"/>
      <c r="D300" s="124" t="s">
        <v>1351</v>
      </c>
      <c r="E300" s="499" t="s">
        <v>1441</v>
      </c>
      <c r="F300" s="499" t="s">
        <v>1511</v>
      </c>
      <c r="G300" s="499" t="s">
        <v>1557</v>
      </c>
      <c r="H300" s="720" t="s">
        <v>1558</v>
      </c>
      <c r="I300" s="499" t="s">
        <v>1559</v>
      </c>
      <c r="J300" s="720" t="s">
        <v>1446</v>
      </c>
      <c r="K300" s="499" t="s">
        <v>1560</v>
      </c>
      <c r="L300" s="499" t="s">
        <v>1561</v>
      </c>
      <c r="M300" s="125" t="str">
        <f>'Данные по ТП'!C16</f>
        <v>ТМ-250/10</v>
      </c>
      <c r="N300" s="126" t="s">
        <v>1352</v>
      </c>
      <c r="O300" s="125" t="s">
        <v>5</v>
      </c>
      <c r="P300" s="127">
        <f>'Данные по ТП'!F16</f>
        <v>774798</v>
      </c>
    </row>
    <row r="301" spans="1:18" ht="19.5" thickBot="1" x14ac:dyDescent="0.25">
      <c r="A301" s="794" t="s">
        <v>1562</v>
      </c>
      <c r="B301" s="791" t="s">
        <v>61</v>
      </c>
      <c r="C301" s="369">
        <v>3</v>
      </c>
      <c r="D301" s="145"/>
      <c r="E301" s="501"/>
      <c r="F301" s="686">
        <f>((O301*1.73*220*0.9)/1000)+((N301*1.73*220*0.9)/1000)+((M301*1.73*220*0.9)/1000)</f>
        <v>0</v>
      </c>
      <c r="G301" s="822">
        <v>226</v>
      </c>
      <c r="H301" s="822">
        <v>235</v>
      </c>
      <c r="I301" s="822">
        <v>231</v>
      </c>
      <c r="J301" s="822">
        <v>402</v>
      </c>
      <c r="K301" s="822">
        <v>400</v>
      </c>
      <c r="L301" s="822">
        <v>403</v>
      </c>
      <c r="M301" s="151"/>
      <c r="N301" s="151"/>
      <c r="O301" s="151"/>
      <c r="P301" s="151"/>
      <c r="Q301" s="703"/>
      <c r="R301" s="703"/>
    </row>
    <row r="302" spans="1:18" ht="21" customHeight="1" thickBot="1" x14ac:dyDescent="0.25">
      <c r="A302" s="800"/>
      <c r="B302" s="802"/>
      <c r="C302" s="369">
        <v>4</v>
      </c>
      <c r="D302" s="145" t="s">
        <v>1055</v>
      </c>
      <c r="E302" s="501"/>
      <c r="F302" s="686">
        <f t="shared" ref="F302:F311" si="30">((O302*1.73*220*0.9)/1000)+((N302*1.73*220*0.9)/1000)+((M302*1.73*220*0.9)/1000)</f>
        <v>8.2209599999999998</v>
      </c>
      <c r="G302" s="823"/>
      <c r="H302" s="823"/>
      <c r="I302" s="823"/>
      <c r="J302" s="823"/>
      <c r="K302" s="823"/>
      <c r="L302" s="823"/>
      <c r="M302" s="151">
        <v>4</v>
      </c>
      <c r="N302" s="151">
        <v>18</v>
      </c>
      <c r="O302" s="151">
        <v>2</v>
      </c>
      <c r="P302" s="151">
        <v>9</v>
      </c>
    </row>
    <row r="303" spans="1:18" ht="19.5" thickBot="1" x14ac:dyDescent="0.25">
      <c r="A303" s="804"/>
      <c r="B303" s="802"/>
      <c r="C303" s="369">
        <v>5</v>
      </c>
      <c r="D303" s="145" t="s">
        <v>36</v>
      </c>
      <c r="E303" s="501"/>
      <c r="F303" s="686">
        <f t="shared" si="30"/>
        <v>6.1657199999999994</v>
      </c>
      <c r="G303" s="686"/>
      <c r="H303" s="686"/>
      <c r="I303" s="686"/>
      <c r="J303" s="686"/>
      <c r="K303" s="686"/>
      <c r="L303" s="686"/>
      <c r="M303" s="151">
        <v>3</v>
      </c>
      <c r="N303" s="151">
        <v>6</v>
      </c>
      <c r="O303" s="151">
        <v>9</v>
      </c>
      <c r="P303" s="151">
        <v>1</v>
      </c>
      <c r="Q303" s="703"/>
      <c r="R303" s="703"/>
    </row>
    <row r="304" spans="1:18" ht="19.5" thickBot="1" x14ac:dyDescent="0.25">
      <c r="A304" s="804"/>
      <c r="B304" s="802"/>
      <c r="C304" s="369">
        <v>6</v>
      </c>
      <c r="D304" s="145" t="s">
        <v>1571</v>
      </c>
      <c r="E304" s="501"/>
      <c r="F304" s="686">
        <f t="shared" si="30"/>
        <v>17.126999999999999</v>
      </c>
      <c r="G304" s="686"/>
      <c r="H304" s="686"/>
      <c r="I304" s="686"/>
      <c r="J304" s="686"/>
      <c r="K304" s="686"/>
      <c r="L304" s="686"/>
      <c r="M304" s="151">
        <v>20</v>
      </c>
      <c r="N304" s="151">
        <v>7</v>
      </c>
      <c r="O304" s="151">
        <v>23</v>
      </c>
      <c r="P304" s="151">
        <v>2</v>
      </c>
      <c r="R304" s="704"/>
    </row>
    <row r="305" spans="1:18" ht="19.5" thickBot="1" x14ac:dyDescent="0.25">
      <c r="A305" s="804"/>
      <c r="B305" s="802"/>
      <c r="C305" s="369">
        <v>7</v>
      </c>
      <c r="D305" s="145"/>
      <c r="E305" s="501"/>
      <c r="F305" s="686">
        <f t="shared" si="30"/>
        <v>0</v>
      </c>
      <c r="G305" s="686"/>
      <c r="H305" s="686"/>
      <c r="I305" s="686"/>
      <c r="J305" s="686"/>
      <c r="K305" s="686"/>
      <c r="L305" s="686"/>
      <c r="M305" s="151"/>
      <c r="N305" s="151"/>
      <c r="O305" s="151"/>
      <c r="P305" s="151"/>
      <c r="Q305" s="703"/>
      <c r="R305" s="703"/>
    </row>
    <row r="306" spans="1:18" ht="19.5" thickBot="1" x14ac:dyDescent="0.25">
      <c r="A306" s="804"/>
      <c r="B306" s="802"/>
      <c r="C306" s="369">
        <v>8</v>
      </c>
      <c r="D306" s="145"/>
      <c r="E306" s="501"/>
      <c r="F306" s="686">
        <f t="shared" si="30"/>
        <v>0</v>
      </c>
      <c r="G306" s="686"/>
      <c r="H306" s="686"/>
      <c r="I306" s="686"/>
      <c r="J306" s="686"/>
      <c r="K306" s="686"/>
      <c r="L306" s="686"/>
      <c r="M306" s="151"/>
      <c r="N306" s="151"/>
      <c r="O306" s="151"/>
      <c r="P306" s="151"/>
    </row>
    <row r="307" spans="1:18" ht="19.5" thickBot="1" x14ac:dyDescent="0.25">
      <c r="A307" s="804"/>
      <c r="B307" s="802"/>
      <c r="C307" s="369"/>
      <c r="D307" s="145"/>
      <c r="E307" s="501"/>
      <c r="F307" s="686"/>
      <c r="G307" s="686"/>
      <c r="H307" s="686"/>
      <c r="I307" s="686"/>
      <c r="J307" s="686"/>
      <c r="K307" s="686"/>
      <c r="L307" s="686"/>
      <c r="M307" s="151"/>
      <c r="N307" s="151"/>
      <c r="O307" s="151"/>
      <c r="P307" s="151"/>
      <c r="Q307" s="703"/>
      <c r="R307" s="703"/>
    </row>
    <row r="308" spans="1:18" ht="19.5" thickBot="1" x14ac:dyDescent="0.25">
      <c r="A308" s="804"/>
      <c r="B308" s="802"/>
      <c r="C308" s="369"/>
      <c r="D308" s="145"/>
      <c r="E308" s="501"/>
      <c r="F308" s="686"/>
      <c r="G308" s="686"/>
      <c r="H308" s="686"/>
      <c r="I308" s="686"/>
      <c r="J308" s="686"/>
      <c r="K308" s="686"/>
      <c r="L308" s="686"/>
      <c r="M308" s="151"/>
      <c r="N308" s="151"/>
      <c r="O308" s="151"/>
      <c r="P308" s="151"/>
    </row>
    <row r="309" spans="1:18" ht="19.5" thickBot="1" x14ac:dyDescent="0.25">
      <c r="A309" s="804"/>
      <c r="B309" s="802"/>
      <c r="C309" s="369"/>
      <c r="D309" s="145"/>
      <c r="E309" s="501"/>
      <c r="F309" s="686"/>
      <c r="G309" s="686"/>
      <c r="H309" s="686"/>
      <c r="I309" s="686"/>
      <c r="J309" s="686"/>
      <c r="K309" s="686"/>
      <c r="L309" s="686"/>
      <c r="M309" s="151"/>
      <c r="N309" s="151"/>
      <c r="O309" s="151"/>
      <c r="P309" s="151"/>
      <c r="Q309" s="703"/>
      <c r="R309" s="703"/>
    </row>
    <row r="310" spans="1:18" ht="19.5" thickBot="1" x14ac:dyDescent="0.25">
      <c r="A310" s="804"/>
      <c r="B310" s="802"/>
      <c r="C310" s="369"/>
      <c r="D310" s="145"/>
      <c r="E310" s="501"/>
      <c r="F310" s="686">
        <f t="shared" si="30"/>
        <v>0</v>
      </c>
      <c r="G310" s="686"/>
      <c r="H310" s="686"/>
      <c r="I310" s="686"/>
      <c r="J310" s="686"/>
      <c r="K310" s="686"/>
      <c r="L310" s="686"/>
      <c r="M310" s="151"/>
      <c r="N310" s="151"/>
      <c r="O310" s="151"/>
      <c r="P310" s="151"/>
    </row>
    <row r="311" spans="1:18" ht="19.5" thickBot="1" x14ac:dyDescent="0.25">
      <c r="A311" s="804"/>
      <c r="B311" s="802"/>
      <c r="C311" s="369"/>
      <c r="D311" s="145"/>
      <c r="E311" s="501"/>
      <c r="F311" s="686">
        <f t="shared" si="30"/>
        <v>0</v>
      </c>
      <c r="G311" s="686"/>
      <c r="H311" s="686"/>
      <c r="I311" s="686"/>
      <c r="J311" s="686"/>
      <c r="K311" s="686"/>
      <c r="L311" s="686"/>
      <c r="M311" s="151"/>
      <c r="N311" s="151"/>
      <c r="O311" s="151"/>
      <c r="P311" s="151"/>
    </row>
    <row r="312" spans="1:18" ht="19.5" thickBot="1" x14ac:dyDescent="0.25">
      <c r="A312" s="804"/>
      <c r="B312" s="802"/>
      <c r="C312" s="369"/>
      <c r="D312" s="3" t="s">
        <v>1314</v>
      </c>
      <c r="E312" s="502"/>
      <c r="F312" s="502"/>
      <c r="G312" s="502"/>
      <c r="H312" s="502"/>
      <c r="I312" s="502"/>
      <c r="J312" s="502"/>
      <c r="K312" s="502"/>
      <c r="L312" s="502"/>
      <c r="M312" s="1">
        <f>SUM(M301:M306)</f>
        <v>27</v>
      </c>
      <c r="N312" s="1">
        <f>SUM(N301:N306)</f>
        <v>31</v>
      </c>
      <c r="O312" s="1">
        <f>SUM(O301:O306)</f>
        <v>34</v>
      </c>
      <c r="P312" s="1">
        <f>SUM(P301:P306)</f>
        <v>12</v>
      </c>
      <c r="Q312" s="703"/>
      <c r="R312" s="703"/>
    </row>
    <row r="313" spans="1:18" ht="19.5" thickBot="1" x14ac:dyDescent="0.25">
      <c r="A313" s="804"/>
      <c r="B313" s="802"/>
      <c r="C313" s="369"/>
      <c r="D313" s="3" t="s">
        <v>1315</v>
      </c>
      <c r="E313" s="502"/>
      <c r="F313" s="502"/>
      <c r="G313" s="502"/>
      <c r="H313" s="502"/>
      <c r="I313" s="502"/>
      <c r="J313" s="502"/>
      <c r="K313" s="502"/>
      <c r="L313" s="502"/>
      <c r="M313" s="135">
        <f t="shared" ref="M313:O313" si="31">(M312*1.73*220*0.9)/1000</f>
        <v>9.2485800000000022</v>
      </c>
      <c r="N313" s="135">
        <f t="shared" si="31"/>
        <v>10.618739999999999</v>
      </c>
      <c r="O313" s="135">
        <f t="shared" si="31"/>
        <v>11.646360000000001</v>
      </c>
      <c r="P313" s="136"/>
    </row>
    <row r="314" spans="1:18" ht="19.5" thickBot="1" x14ac:dyDescent="0.25">
      <c r="A314" s="804"/>
      <c r="B314" s="802"/>
      <c r="C314" s="369"/>
      <c r="D314" s="3" t="s">
        <v>1316</v>
      </c>
      <c r="E314" s="503"/>
      <c r="F314" s="503"/>
      <c r="G314" s="503"/>
      <c r="H314" s="503"/>
      <c r="I314" s="503"/>
      <c r="J314" s="503"/>
      <c r="K314" s="503"/>
      <c r="L314" s="503"/>
      <c r="M314" s="788">
        <f>(M313+N313+O313)</f>
        <v>31.513680000000001</v>
      </c>
      <c r="N314" s="789"/>
      <c r="O314" s="789"/>
      <c r="P314" s="790"/>
      <c r="Q314" s="703"/>
      <c r="R314" s="703"/>
    </row>
    <row r="315" spans="1:18" ht="19.5" thickBot="1" x14ac:dyDescent="0.25">
      <c r="A315" s="804"/>
      <c r="B315" s="802"/>
      <c r="C315" s="370"/>
      <c r="D315" s="782"/>
      <c r="E315" s="783"/>
      <c r="F315" s="783"/>
      <c r="G315" s="783"/>
      <c r="H315" s="783"/>
      <c r="I315" s="783"/>
      <c r="J315" s="783"/>
      <c r="K315" s="783"/>
      <c r="L315" s="783"/>
      <c r="M315" s="783"/>
      <c r="N315" s="783"/>
      <c r="O315" s="783"/>
      <c r="P315" s="784"/>
    </row>
    <row r="316" spans="1:18" ht="41.25" thickBot="1" x14ac:dyDescent="0.25">
      <c r="A316" s="804"/>
      <c r="B316" s="802"/>
      <c r="C316" s="370"/>
      <c r="D316" s="124" t="s">
        <v>1327</v>
      </c>
      <c r="E316" s="499" t="s">
        <v>1441</v>
      </c>
      <c r="F316" s="499" t="s">
        <v>1511</v>
      </c>
      <c r="G316" s="499" t="s">
        <v>1557</v>
      </c>
      <c r="H316" s="720" t="s">
        <v>1558</v>
      </c>
      <c r="I316" s="499" t="s">
        <v>1559</v>
      </c>
      <c r="J316" s="720" t="s">
        <v>1446</v>
      </c>
      <c r="K316" s="499" t="s">
        <v>1560</v>
      </c>
      <c r="L316" s="499" t="s">
        <v>1561</v>
      </c>
      <c r="M316" s="125" t="str">
        <f>'Данные по ТП'!C17</f>
        <v>ТМ-250/10</v>
      </c>
      <c r="N316" s="126" t="s">
        <v>1352</v>
      </c>
      <c r="O316" s="125" t="s">
        <v>5</v>
      </c>
      <c r="P316" s="127">
        <f>'Данные по ТП'!F17</f>
        <v>1109</v>
      </c>
    </row>
    <row r="317" spans="1:18" ht="19.5" thickBot="1" x14ac:dyDescent="0.25">
      <c r="A317" s="804"/>
      <c r="B317" s="802"/>
      <c r="C317" s="369">
        <v>10</v>
      </c>
      <c r="D317" s="145"/>
      <c r="E317" s="501"/>
      <c r="F317" s="686">
        <f>((O317*1.73*220*0.9)/1000)+((N317*1.73*220*0.9)/1000)+((M317*1.73*220*0.9)/1000)</f>
        <v>0</v>
      </c>
      <c r="G317" s="822"/>
      <c r="H317" s="822"/>
      <c r="I317" s="822"/>
      <c r="J317" s="822"/>
      <c r="K317" s="822"/>
      <c r="L317" s="822"/>
      <c r="M317" s="151"/>
      <c r="N317" s="151"/>
      <c r="O317" s="151"/>
      <c r="P317" s="151"/>
      <c r="Q317" s="703"/>
      <c r="R317" s="703"/>
    </row>
    <row r="318" spans="1:18" ht="19.5" thickBot="1" x14ac:dyDescent="0.25">
      <c r="A318" s="804"/>
      <c r="B318" s="802"/>
      <c r="C318" s="369">
        <v>12</v>
      </c>
      <c r="D318" s="145" t="s">
        <v>37</v>
      </c>
      <c r="E318" s="501"/>
      <c r="F318" s="686">
        <f t="shared" ref="F318:F330" si="32">((O318*1.73*220*0.9)/1000)+((N318*1.73*220*0.9)/1000)+((M318*1.73*220*0.9)/1000)</f>
        <v>5.4806399999999993</v>
      </c>
      <c r="G318" s="823"/>
      <c r="H318" s="823"/>
      <c r="I318" s="823"/>
      <c r="J318" s="823"/>
      <c r="K318" s="823"/>
      <c r="L318" s="823"/>
      <c r="M318" s="151">
        <v>6</v>
      </c>
      <c r="N318" s="151">
        <v>6</v>
      </c>
      <c r="O318" s="151">
        <v>4</v>
      </c>
      <c r="P318" s="151">
        <v>2</v>
      </c>
    </row>
    <row r="319" spans="1:18" ht="19.5" thickBot="1" x14ac:dyDescent="0.25">
      <c r="A319" s="804"/>
      <c r="B319" s="802"/>
      <c r="C319" s="369">
        <v>13</v>
      </c>
      <c r="D319" s="145"/>
      <c r="E319" s="501"/>
      <c r="F319" s="686">
        <f t="shared" si="32"/>
        <v>0</v>
      </c>
      <c r="G319" s="686"/>
      <c r="H319" s="686"/>
      <c r="I319" s="686"/>
      <c r="J319" s="686"/>
      <c r="K319" s="686"/>
      <c r="L319" s="686"/>
      <c r="M319" s="151"/>
      <c r="N319" s="151"/>
      <c r="O319" s="151"/>
      <c r="P319" s="151"/>
      <c r="Q319" s="703"/>
      <c r="R319" s="703"/>
    </row>
    <row r="320" spans="1:18" ht="19.5" thickBot="1" x14ac:dyDescent="0.25">
      <c r="A320" s="804"/>
      <c r="B320" s="802"/>
      <c r="C320" s="369">
        <v>14</v>
      </c>
      <c r="D320" s="145" t="s">
        <v>38</v>
      </c>
      <c r="E320" s="501"/>
      <c r="F320" s="686">
        <f t="shared" si="32"/>
        <v>18.839699999999997</v>
      </c>
      <c r="G320" s="686"/>
      <c r="H320" s="686"/>
      <c r="I320" s="686"/>
      <c r="J320" s="686"/>
      <c r="K320" s="686"/>
      <c r="L320" s="686"/>
      <c r="M320" s="151">
        <v>11</v>
      </c>
      <c r="N320" s="151">
        <v>13</v>
      </c>
      <c r="O320" s="151">
        <v>31</v>
      </c>
      <c r="P320" s="151">
        <v>20</v>
      </c>
      <c r="R320" s="704"/>
    </row>
    <row r="321" spans="1:18" ht="19.5" thickBot="1" x14ac:dyDescent="0.25">
      <c r="A321" s="804"/>
      <c r="B321" s="802"/>
      <c r="C321" s="369">
        <v>15</v>
      </c>
      <c r="D321" s="145" t="s">
        <v>39</v>
      </c>
      <c r="E321" s="501"/>
      <c r="F321" s="686">
        <f t="shared" si="32"/>
        <v>0</v>
      </c>
      <c r="G321" s="686"/>
      <c r="H321" s="686"/>
      <c r="I321" s="686"/>
      <c r="J321" s="686"/>
      <c r="K321" s="686"/>
      <c r="L321" s="686"/>
      <c r="M321" s="151">
        <v>0</v>
      </c>
      <c r="N321" s="151">
        <v>0</v>
      </c>
      <c r="O321" s="151">
        <v>0</v>
      </c>
      <c r="P321" s="151">
        <v>0</v>
      </c>
      <c r="Q321" s="703"/>
      <c r="R321" s="703"/>
    </row>
    <row r="322" spans="1:18" ht="19.5" thickBot="1" x14ac:dyDescent="0.25">
      <c r="A322" s="804"/>
      <c r="B322" s="802"/>
      <c r="C322" s="369">
        <v>16</v>
      </c>
      <c r="D322" s="145" t="s">
        <v>40</v>
      </c>
      <c r="E322" s="501"/>
      <c r="F322" s="686">
        <f t="shared" si="32"/>
        <v>18.154619999999998</v>
      </c>
      <c r="G322" s="686"/>
      <c r="H322" s="686"/>
      <c r="I322" s="686"/>
      <c r="J322" s="686"/>
      <c r="K322" s="686"/>
      <c r="L322" s="686"/>
      <c r="M322" s="151">
        <v>14</v>
      </c>
      <c r="N322" s="151">
        <v>13</v>
      </c>
      <c r="O322" s="151">
        <v>26</v>
      </c>
      <c r="P322" s="151">
        <v>9</v>
      </c>
    </row>
    <row r="323" spans="1:18" ht="19.5" thickBot="1" x14ac:dyDescent="0.25">
      <c r="A323" s="804"/>
      <c r="B323" s="802"/>
      <c r="C323" s="369"/>
      <c r="D323" s="145"/>
      <c r="E323" s="501"/>
      <c r="F323" s="686"/>
      <c r="G323" s="686"/>
      <c r="H323" s="686"/>
      <c r="I323" s="686"/>
      <c r="J323" s="686"/>
      <c r="K323" s="686"/>
      <c r="L323" s="686"/>
      <c r="M323" s="151"/>
      <c r="N323" s="151"/>
      <c r="O323" s="151"/>
      <c r="P323" s="151"/>
      <c r="Q323" s="703"/>
      <c r="R323" s="703"/>
    </row>
    <row r="324" spans="1:18" ht="19.5" thickBot="1" x14ac:dyDescent="0.25">
      <c r="A324" s="804"/>
      <c r="B324" s="802"/>
      <c r="C324" s="369"/>
      <c r="D324" s="145"/>
      <c r="E324" s="501"/>
      <c r="F324" s="686"/>
      <c r="G324" s="686"/>
      <c r="H324" s="686"/>
      <c r="I324" s="686"/>
      <c r="J324" s="686"/>
      <c r="K324" s="686"/>
      <c r="L324" s="686"/>
      <c r="M324" s="151"/>
      <c r="N324" s="151"/>
      <c r="O324" s="151"/>
      <c r="P324" s="151"/>
    </row>
    <row r="325" spans="1:18" ht="19.5" thickBot="1" x14ac:dyDescent="0.25">
      <c r="A325" s="804"/>
      <c r="B325" s="802"/>
      <c r="C325" s="369"/>
      <c r="D325" s="145"/>
      <c r="E325" s="501"/>
      <c r="F325" s="686"/>
      <c r="G325" s="686"/>
      <c r="H325" s="686"/>
      <c r="I325" s="686"/>
      <c r="J325" s="686"/>
      <c r="K325" s="686"/>
      <c r="L325" s="686"/>
      <c r="M325" s="151"/>
      <c r="N325" s="151"/>
      <c r="O325" s="151"/>
      <c r="P325" s="151"/>
      <c r="Q325" s="703"/>
      <c r="R325" s="703"/>
    </row>
    <row r="326" spans="1:18" ht="19.5" thickBot="1" x14ac:dyDescent="0.25">
      <c r="A326" s="804"/>
      <c r="B326" s="802"/>
      <c r="C326" s="369"/>
      <c r="D326" s="145"/>
      <c r="E326" s="501"/>
      <c r="F326" s="686"/>
      <c r="G326" s="686"/>
      <c r="H326" s="686"/>
      <c r="I326" s="686"/>
      <c r="J326" s="686"/>
      <c r="K326" s="686"/>
      <c r="L326" s="686"/>
      <c r="M326" s="151"/>
      <c r="N326" s="151"/>
      <c r="O326" s="151"/>
      <c r="P326" s="151"/>
    </row>
    <row r="327" spans="1:18" ht="19.5" thickBot="1" x14ac:dyDescent="0.25">
      <c r="A327" s="804"/>
      <c r="B327" s="802"/>
      <c r="C327" s="369"/>
      <c r="D327" s="145"/>
      <c r="E327" s="501"/>
      <c r="F327" s="686"/>
      <c r="G327" s="686"/>
      <c r="H327" s="686"/>
      <c r="I327" s="686"/>
      <c r="J327" s="686"/>
      <c r="K327" s="686"/>
      <c r="L327" s="686"/>
      <c r="M327" s="151"/>
      <c r="N327" s="151"/>
      <c r="O327" s="151"/>
      <c r="P327" s="151"/>
    </row>
    <row r="328" spans="1:18" ht="19.5" thickBot="1" x14ac:dyDescent="0.25">
      <c r="A328" s="804"/>
      <c r="B328" s="802"/>
      <c r="C328" s="369"/>
      <c r="D328" s="145"/>
      <c r="E328" s="501"/>
      <c r="F328" s="686"/>
      <c r="G328" s="686"/>
      <c r="H328" s="686"/>
      <c r="I328" s="686"/>
      <c r="J328" s="686"/>
      <c r="K328" s="686"/>
      <c r="L328" s="686"/>
      <c r="M328" s="151"/>
      <c r="N328" s="151"/>
      <c r="O328" s="151"/>
      <c r="P328" s="151"/>
      <c r="Q328" s="703"/>
      <c r="R328" s="703"/>
    </row>
    <row r="329" spans="1:18" ht="19.5" thickBot="1" x14ac:dyDescent="0.25">
      <c r="A329" s="804"/>
      <c r="B329" s="802"/>
      <c r="C329" s="369"/>
      <c r="D329" s="145"/>
      <c r="E329" s="501"/>
      <c r="F329" s="686">
        <f t="shared" si="32"/>
        <v>0</v>
      </c>
      <c r="G329" s="686"/>
      <c r="H329" s="686"/>
      <c r="I329" s="686"/>
      <c r="J329" s="686"/>
      <c r="K329" s="686"/>
      <c r="L329" s="686"/>
      <c r="M329" s="151"/>
      <c r="N329" s="151"/>
      <c r="O329" s="151"/>
      <c r="P329" s="151"/>
    </row>
    <row r="330" spans="1:18" ht="19.5" thickBot="1" x14ac:dyDescent="0.25">
      <c r="A330" s="804"/>
      <c r="B330" s="802"/>
      <c r="C330" s="369"/>
      <c r="D330" s="145"/>
      <c r="E330" s="501"/>
      <c r="F330" s="686">
        <f t="shared" si="32"/>
        <v>0</v>
      </c>
      <c r="G330" s="686"/>
      <c r="H330" s="686"/>
      <c r="I330" s="686"/>
      <c r="J330" s="686"/>
      <c r="K330" s="686"/>
      <c r="L330" s="686"/>
      <c r="M330" s="151"/>
      <c r="N330" s="151"/>
      <c r="O330" s="151"/>
      <c r="P330" s="151"/>
      <c r="Q330" s="703"/>
      <c r="R330" s="703"/>
    </row>
    <row r="331" spans="1:18" ht="19.5" thickBot="1" x14ac:dyDescent="0.25">
      <c r="A331" s="804"/>
      <c r="B331" s="802"/>
      <c r="C331" s="369"/>
      <c r="D331" s="3" t="s">
        <v>1313</v>
      </c>
      <c r="E331" s="502"/>
      <c r="F331" s="502"/>
      <c r="G331" s="502"/>
      <c r="H331" s="502"/>
      <c r="I331" s="502"/>
      <c r="J331" s="502"/>
      <c r="K331" s="502"/>
      <c r="L331" s="502"/>
      <c r="M331" s="1">
        <f>SUM(M317:M322)</f>
        <v>31</v>
      </c>
      <c r="N331" s="1">
        <f>SUM(N317:N322)</f>
        <v>32</v>
      </c>
      <c r="O331" s="1">
        <f>SUM(O317:O322)</f>
        <v>61</v>
      </c>
      <c r="P331" s="1">
        <f>SUM(P317:P322)</f>
        <v>31</v>
      </c>
    </row>
    <row r="332" spans="1:18" ht="19.5" thickBot="1" x14ac:dyDescent="0.25">
      <c r="A332" s="804"/>
      <c r="B332" s="802"/>
      <c r="C332" s="369"/>
      <c r="D332" s="3" t="s">
        <v>1315</v>
      </c>
      <c r="E332" s="502"/>
      <c r="F332" s="502"/>
      <c r="G332" s="502"/>
      <c r="H332" s="502"/>
      <c r="I332" s="502"/>
      <c r="J332" s="502"/>
      <c r="K332" s="502"/>
      <c r="L332" s="502"/>
      <c r="M332" s="135">
        <f t="shared" ref="M332:O332" si="33">(M331*1.73*220*0.9)/1000</f>
        <v>10.618739999999999</v>
      </c>
      <c r="N332" s="135">
        <f t="shared" si="33"/>
        <v>10.96128</v>
      </c>
      <c r="O332" s="135">
        <f t="shared" si="33"/>
        <v>20.894939999999998</v>
      </c>
      <c r="P332" s="136"/>
      <c r="Q332" s="168"/>
    </row>
    <row r="333" spans="1:18" ht="19.5" thickBot="1" x14ac:dyDescent="0.25">
      <c r="A333" s="804"/>
      <c r="B333" s="802"/>
      <c r="C333" s="369"/>
      <c r="D333" s="3" t="s">
        <v>1317</v>
      </c>
      <c r="E333" s="503"/>
      <c r="F333" s="503"/>
      <c r="G333" s="503"/>
      <c r="H333" s="503"/>
      <c r="I333" s="503"/>
      <c r="J333" s="503"/>
      <c r="K333" s="503"/>
      <c r="L333" s="503"/>
      <c r="M333" s="788">
        <f>(M332+N332+O332)</f>
        <v>42.474959999999996</v>
      </c>
      <c r="N333" s="789"/>
      <c r="O333" s="789"/>
      <c r="P333" s="790"/>
    </row>
    <row r="334" spans="1:18" ht="21" thickBot="1" x14ac:dyDescent="0.25">
      <c r="A334" s="805"/>
      <c r="B334" s="803"/>
      <c r="C334" s="371"/>
      <c r="D334" s="9" t="s">
        <v>59</v>
      </c>
      <c r="E334" s="505"/>
      <c r="F334" s="505"/>
      <c r="G334" s="505"/>
      <c r="H334" s="505"/>
      <c r="I334" s="505"/>
      <c r="J334" s="505"/>
      <c r="K334" s="505"/>
      <c r="L334" s="505"/>
      <c r="M334" s="10">
        <f>M331+M312</f>
        <v>58</v>
      </c>
      <c r="N334" s="10">
        <f>N331+N312</f>
        <v>63</v>
      </c>
      <c r="O334" s="10">
        <f>O331+O312</f>
        <v>95</v>
      </c>
      <c r="P334" s="10">
        <f>P331+P312</f>
        <v>43</v>
      </c>
    </row>
    <row r="335" spans="1:18" ht="39.75" customHeight="1" thickBot="1" x14ac:dyDescent="0.25">
      <c r="A335" s="627"/>
      <c r="B335" s="626"/>
      <c r="C335" s="626"/>
      <c r="D335" s="629" t="str">
        <f>HYPERLINK("#Оглавление!h5","&lt;&lt;&lt;&lt;&lt;")</f>
        <v>&lt;&lt;&lt;&lt;&lt;</v>
      </c>
      <c r="E335" s="626"/>
      <c r="F335" s="626"/>
      <c r="G335" s="626"/>
      <c r="H335" s="626"/>
      <c r="I335" s="626"/>
      <c r="J335" s="626"/>
      <c r="K335" s="626"/>
      <c r="L335" s="626"/>
      <c r="M335" s="626"/>
      <c r="N335" s="626"/>
      <c r="O335" s="626"/>
      <c r="P335" s="626"/>
      <c r="Q335" s="101"/>
    </row>
    <row r="336" spans="1:18" ht="41.25" thickBot="1" x14ac:dyDescent="0.25">
      <c r="A336" s="711">
        <v>43924</v>
      </c>
      <c r="B336" s="1"/>
      <c r="C336" s="367"/>
      <c r="D336" s="124" t="s">
        <v>1351</v>
      </c>
      <c r="E336" s="499" t="s">
        <v>1441</v>
      </c>
      <c r="F336" s="499" t="s">
        <v>1511</v>
      </c>
      <c r="G336" s="499" t="s">
        <v>1557</v>
      </c>
      <c r="H336" s="720" t="s">
        <v>1558</v>
      </c>
      <c r="I336" s="499" t="s">
        <v>1559</v>
      </c>
      <c r="J336" s="720" t="s">
        <v>1446</v>
      </c>
      <c r="K336" s="499" t="s">
        <v>1560</v>
      </c>
      <c r="L336" s="499" t="s">
        <v>1561</v>
      </c>
      <c r="M336" s="125" t="str">
        <f>'Данные по ТП'!C18</f>
        <v>ТМ-250/10</v>
      </c>
      <c r="N336" s="126" t="s">
        <v>1352</v>
      </c>
      <c r="O336" s="125" t="s">
        <v>5</v>
      </c>
      <c r="P336" s="127">
        <f>'Данные по ТП'!F18</f>
        <v>666782</v>
      </c>
    </row>
    <row r="337" spans="1:18" ht="19.5" customHeight="1" thickBot="1" x14ac:dyDescent="0.25">
      <c r="A337" s="794" t="s">
        <v>1572</v>
      </c>
      <c r="B337" s="791" t="s">
        <v>62</v>
      </c>
      <c r="C337" s="369">
        <v>1</v>
      </c>
      <c r="D337" s="145" t="s">
        <v>1573</v>
      </c>
      <c r="E337" s="501"/>
      <c r="F337" s="686">
        <f>((O337*1.73*220*0.9)/1000)+((N337*1.73*220*0.9)/1000)+((M337*1.73*220*0.9)/1000)</f>
        <v>0</v>
      </c>
      <c r="G337" s="822"/>
      <c r="H337" s="822"/>
      <c r="I337" s="822"/>
      <c r="J337" s="822"/>
      <c r="K337" s="822"/>
      <c r="L337" s="822"/>
      <c r="M337" s="151">
        <v>0</v>
      </c>
      <c r="N337" s="151">
        <v>0</v>
      </c>
      <c r="O337" s="151">
        <v>0</v>
      </c>
      <c r="P337" s="151">
        <v>0</v>
      </c>
      <c r="Q337" s="703"/>
      <c r="R337" s="703"/>
    </row>
    <row r="338" spans="1:18" ht="19.5" thickBot="1" x14ac:dyDescent="0.25">
      <c r="A338" s="800"/>
      <c r="B338" s="802"/>
      <c r="C338" s="369">
        <v>2</v>
      </c>
      <c r="D338" s="145" t="s">
        <v>1574</v>
      </c>
      <c r="E338" s="501"/>
      <c r="F338" s="686">
        <f t="shared" ref="F338:F349" si="34">((O338*1.73*220*0.9)/1000)+((N338*1.73*220*0.9)/1000)+((M338*1.73*220*0.9)/1000)</f>
        <v>4.4530200000000004</v>
      </c>
      <c r="G338" s="823"/>
      <c r="H338" s="823"/>
      <c r="I338" s="823"/>
      <c r="J338" s="823"/>
      <c r="K338" s="823"/>
      <c r="L338" s="823"/>
      <c r="M338" s="151">
        <v>5</v>
      </c>
      <c r="N338" s="151">
        <v>8</v>
      </c>
      <c r="O338" s="151">
        <v>0</v>
      </c>
      <c r="P338" s="151">
        <v>7</v>
      </c>
    </row>
    <row r="339" spans="1:18" ht="19.5" thickBot="1" x14ac:dyDescent="0.25">
      <c r="A339" s="800"/>
      <c r="B339" s="802"/>
      <c r="C339" s="369">
        <v>3</v>
      </c>
      <c r="D339" s="145"/>
      <c r="E339" s="501"/>
      <c r="F339" s="686">
        <f t="shared" si="34"/>
        <v>0</v>
      </c>
      <c r="G339" s="686"/>
      <c r="H339" s="686"/>
      <c r="I339" s="686"/>
      <c r="J339" s="686"/>
      <c r="K339" s="686"/>
      <c r="L339" s="686"/>
      <c r="M339" s="151"/>
      <c r="N339" s="151"/>
      <c r="O339" s="151"/>
      <c r="P339" s="151"/>
      <c r="Q339" s="703"/>
      <c r="R339" s="703"/>
    </row>
    <row r="340" spans="1:18" ht="19.5" thickBot="1" x14ac:dyDescent="0.25">
      <c r="A340" s="800"/>
      <c r="B340" s="802"/>
      <c r="C340" s="369">
        <v>4</v>
      </c>
      <c r="D340" s="145" t="s">
        <v>41</v>
      </c>
      <c r="E340" s="501"/>
      <c r="F340" s="686">
        <f t="shared" si="34"/>
        <v>0</v>
      </c>
      <c r="G340" s="686"/>
      <c r="H340" s="686"/>
      <c r="I340" s="686"/>
      <c r="J340" s="686"/>
      <c r="K340" s="686"/>
      <c r="L340" s="686"/>
      <c r="M340" s="151">
        <v>0</v>
      </c>
      <c r="N340" s="151">
        <v>0</v>
      </c>
      <c r="O340" s="151">
        <v>0</v>
      </c>
      <c r="P340" s="151">
        <v>0</v>
      </c>
      <c r="R340" s="704"/>
    </row>
    <row r="341" spans="1:18" ht="19.5" thickBot="1" x14ac:dyDescent="0.25">
      <c r="A341" s="800"/>
      <c r="B341" s="802"/>
      <c r="C341" s="369">
        <v>5</v>
      </c>
      <c r="D341" s="145"/>
      <c r="E341" s="501"/>
      <c r="F341" s="686">
        <f t="shared" si="34"/>
        <v>0</v>
      </c>
      <c r="G341" s="686"/>
      <c r="H341" s="686"/>
      <c r="I341" s="686"/>
      <c r="J341" s="686"/>
      <c r="K341" s="686"/>
      <c r="L341" s="686"/>
      <c r="M341" s="151"/>
      <c r="N341" s="151"/>
      <c r="O341" s="151"/>
      <c r="P341" s="151"/>
      <c r="Q341" s="703"/>
      <c r="R341" s="703"/>
    </row>
    <row r="342" spans="1:18" ht="19.5" thickBot="1" x14ac:dyDescent="0.25">
      <c r="A342" s="800"/>
      <c r="B342" s="802"/>
      <c r="C342" s="369">
        <v>6</v>
      </c>
      <c r="D342" s="145" t="s">
        <v>904</v>
      </c>
      <c r="E342" s="501"/>
      <c r="F342" s="686"/>
      <c r="G342" s="686"/>
      <c r="H342" s="686"/>
      <c r="I342" s="686"/>
      <c r="J342" s="686"/>
      <c r="K342" s="686"/>
      <c r="L342" s="686"/>
      <c r="M342" s="151"/>
      <c r="N342" s="151"/>
      <c r="O342" s="151"/>
      <c r="P342" s="151"/>
    </row>
    <row r="343" spans="1:18" ht="19.5" thickBot="1" x14ac:dyDescent="0.25">
      <c r="A343" s="800"/>
      <c r="B343" s="802"/>
      <c r="C343" s="369">
        <v>7</v>
      </c>
      <c r="D343" s="145"/>
      <c r="E343" s="501"/>
      <c r="F343" s="686"/>
      <c r="G343" s="686"/>
      <c r="H343" s="686"/>
      <c r="I343" s="686"/>
      <c r="J343" s="686"/>
      <c r="K343" s="686"/>
      <c r="L343" s="686"/>
      <c r="M343" s="151"/>
      <c r="N343" s="151"/>
      <c r="O343" s="151"/>
      <c r="P343" s="151"/>
      <c r="Q343" s="703"/>
      <c r="R343" s="703"/>
    </row>
    <row r="344" spans="1:18" ht="19.5" thickBot="1" x14ac:dyDescent="0.25">
      <c r="A344" s="800"/>
      <c r="B344" s="802"/>
      <c r="C344" s="369">
        <v>8</v>
      </c>
      <c r="D344" s="145" t="s">
        <v>1575</v>
      </c>
      <c r="E344" s="501"/>
      <c r="F344" s="686"/>
      <c r="G344" s="686"/>
      <c r="H344" s="686"/>
      <c r="I344" s="686"/>
      <c r="J344" s="686"/>
      <c r="K344" s="686"/>
      <c r="L344" s="686"/>
      <c r="M344" s="151">
        <v>5</v>
      </c>
      <c r="N344" s="151">
        <v>0</v>
      </c>
      <c r="O344" s="151">
        <v>18</v>
      </c>
      <c r="P344" s="151">
        <v>17</v>
      </c>
    </row>
    <row r="345" spans="1:18" ht="19.5" thickBot="1" x14ac:dyDescent="0.25">
      <c r="A345" s="800"/>
      <c r="B345" s="802"/>
      <c r="C345" s="369"/>
      <c r="D345" s="145"/>
      <c r="E345" s="501"/>
      <c r="F345" s="686"/>
      <c r="G345" s="686"/>
      <c r="H345" s="686"/>
      <c r="I345" s="686"/>
      <c r="J345" s="686"/>
      <c r="K345" s="686"/>
      <c r="L345" s="686"/>
      <c r="M345" s="151"/>
      <c r="N345" s="151"/>
      <c r="O345" s="151"/>
      <c r="P345" s="151"/>
      <c r="Q345" s="703"/>
      <c r="R345" s="703"/>
    </row>
    <row r="346" spans="1:18" ht="19.5" thickBot="1" x14ac:dyDescent="0.25">
      <c r="A346" s="800"/>
      <c r="B346" s="802"/>
      <c r="C346" s="369"/>
      <c r="D346" s="145"/>
      <c r="E346" s="501"/>
      <c r="F346" s="686"/>
      <c r="G346" s="686"/>
      <c r="H346" s="686"/>
      <c r="I346" s="686"/>
      <c r="J346" s="686"/>
      <c r="K346" s="686"/>
      <c r="L346" s="686"/>
      <c r="M346" s="151"/>
      <c r="N346" s="151"/>
      <c r="O346" s="151"/>
      <c r="P346" s="151"/>
    </row>
    <row r="347" spans="1:18" ht="19.5" thickBot="1" x14ac:dyDescent="0.25">
      <c r="A347" s="800"/>
      <c r="B347" s="802"/>
      <c r="C347" s="369"/>
      <c r="D347" s="145"/>
      <c r="E347" s="501"/>
      <c r="F347" s="686"/>
      <c r="G347" s="686"/>
      <c r="H347" s="686"/>
      <c r="I347" s="686"/>
      <c r="J347" s="686"/>
      <c r="K347" s="686"/>
      <c r="L347" s="686"/>
      <c r="M347" s="151"/>
      <c r="N347" s="151"/>
      <c r="O347" s="151"/>
      <c r="P347" s="151"/>
    </row>
    <row r="348" spans="1:18" ht="19.5" thickBot="1" x14ac:dyDescent="0.25">
      <c r="A348" s="800"/>
      <c r="B348" s="802"/>
      <c r="C348" s="369"/>
      <c r="D348" s="145"/>
      <c r="E348" s="501"/>
      <c r="F348" s="686">
        <f t="shared" si="34"/>
        <v>0</v>
      </c>
      <c r="G348" s="686"/>
      <c r="H348" s="686"/>
      <c r="I348" s="686"/>
      <c r="J348" s="686"/>
      <c r="K348" s="686"/>
      <c r="L348" s="686"/>
      <c r="M348" s="151"/>
      <c r="N348" s="151"/>
      <c r="O348" s="151"/>
      <c r="P348" s="151"/>
      <c r="Q348" s="703"/>
      <c r="R348" s="703"/>
    </row>
    <row r="349" spans="1:18" ht="19.5" thickBot="1" x14ac:dyDescent="0.25">
      <c r="A349" s="800"/>
      <c r="B349" s="802"/>
      <c r="C349" s="369"/>
      <c r="D349" s="145"/>
      <c r="E349" s="501"/>
      <c r="F349" s="686">
        <f t="shared" si="34"/>
        <v>0</v>
      </c>
      <c r="G349" s="686"/>
      <c r="H349" s="686"/>
      <c r="I349" s="686"/>
      <c r="J349" s="686"/>
      <c r="K349" s="686"/>
      <c r="L349" s="686"/>
      <c r="M349" s="151"/>
      <c r="N349" s="151"/>
      <c r="O349" s="151"/>
      <c r="P349" s="151"/>
    </row>
    <row r="350" spans="1:18" ht="19.5" thickBot="1" x14ac:dyDescent="0.25">
      <c r="A350" s="800"/>
      <c r="B350" s="802"/>
      <c r="C350" s="369"/>
      <c r="D350" s="3" t="s">
        <v>1314</v>
      </c>
      <c r="E350" s="502"/>
      <c r="F350" s="686"/>
      <c r="G350" s="686"/>
      <c r="H350" s="686"/>
      <c r="I350" s="686"/>
      <c r="J350" s="686"/>
      <c r="K350" s="686"/>
      <c r="L350" s="686"/>
      <c r="M350" s="1">
        <f>SUM(M337:M349)</f>
        <v>10</v>
      </c>
      <c r="N350" s="1">
        <f>SUM(N337:N349)</f>
        <v>8</v>
      </c>
      <c r="O350" s="1">
        <f>SUM(O337:O349)</f>
        <v>18</v>
      </c>
      <c r="P350" s="1">
        <f>SUM(P337:P349)</f>
        <v>24</v>
      </c>
      <c r="Q350" s="703"/>
      <c r="R350" s="703"/>
    </row>
    <row r="351" spans="1:18" ht="19.5" thickBot="1" x14ac:dyDescent="0.25">
      <c r="A351" s="800"/>
      <c r="B351" s="802"/>
      <c r="C351" s="369"/>
      <c r="D351" s="3" t="s">
        <v>1315</v>
      </c>
      <c r="E351" s="502"/>
      <c r="F351" s="502"/>
      <c r="G351" s="502"/>
      <c r="H351" s="502"/>
      <c r="I351" s="502"/>
      <c r="J351" s="502"/>
      <c r="K351" s="502"/>
      <c r="L351" s="502"/>
      <c r="M351" s="135">
        <f t="shared" ref="M351:O351" si="35">(M350*1.73*220*0.9)/1000</f>
        <v>3.4254000000000002</v>
      </c>
      <c r="N351" s="135">
        <f t="shared" si="35"/>
        <v>2.7403200000000001</v>
      </c>
      <c r="O351" s="135">
        <f t="shared" si="35"/>
        <v>6.1657200000000003</v>
      </c>
      <c r="P351" s="136"/>
    </row>
    <row r="352" spans="1:18" ht="19.5" thickBot="1" x14ac:dyDescent="0.25">
      <c r="A352" s="800"/>
      <c r="B352" s="802"/>
      <c r="C352" s="369"/>
      <c r="D352" s="3" t="s">
        <v>1316</v>
      </c>
      <c r="E352" s="503"/>
      <c r="F352" s="503"/>
      <c r="G352" s="503"/>
      <c r="H352" s="503"/>
      <c r="I352" s="503"/>
      <c r="J352" s="503"/>
      <c r="K352" s="503"/>
      <c r="L352" s="503"/>
      <c r="M352" s="788">
        <f>(M351+N351+O351)</f>
        <v>12.331440000000001</v>
      </c>
      <c r="N352" s="789"/>
      <c r="O352" s="789"/>
      <c r="P352" s="790"/>
      <c r="Q352" s="168"/>
    </row>
    <row r="353" spans="1:18" ht="19.5" thickBot="1" x14ac:dyDescent="0.25">
      <c r="A353" s="800"/>
      <c r="B353" s="802"/>
      <c r="C353" s="370"/>
      <c r="D353" s="782"/>
      <c r="E353" s="783"/>
      <c r="F353" s="783"/>
      <c r="G353" s="783"/>
      <c r="H353" s="783"/>
      <c r="I353" s="783"/>
      <c r="J353" s="783"/>
      <c r="K353" s="783"/>
      <c r="L353" s="783"/>
      <c r="M353" s="783"/>
      <c r="N353" s="783"/>
      <c r="O353" s="783"/>
      <c r="P353" s="784"/>
      <c r="Q353" s="168"/>
    </row>
    <row r="354" spans="1:18" ht="41.25" thickBot="1" x14ac:dyDescent="0.25">
      <c r="A354" s="800"/>
      <c r="B354" s="802"/>
      <c r="C354" s="370"/>
      <c r="D354" s="124" t="s">
        <v>1327</v>
      </c>
      <c r="E354" s="499" t="s">
        <v>1441</v>
      </c>
      <c r="F354" s="499" t="s">
        <v>1511</v>
      </c>
      <c r="G354" s="499" t="s">
        <v>1557</v>
      </c>
      <c r="H354" s="720" t="s">
        <v>1558</v>
      </c>
      <c r="I354" s="499" t="s">
        <v>1559</v>
      </c>
      <c r="J354" s="720" t="s">
        <v>1446</v>
      </c>
      <c r="K354" s="499" t="s">
        <v>1560</v>
      </c>
      <c r="L354" s="499" t="s">
        <v>1561</v>
      </c>
      <c r="M354" s="125" t="str">
        <f>'Данные по ТП'!C19</f>
        <v>ТМ-250/10</v>
      </c>
      <c r="N354" s="126" t="s">
        <v>1352</v>
      </c>
      <c r="O354" s="125" t="s">
        <v>5</v>
      </c>
      <c r="P354" s="127">
        <f>'Данные по ТП'!F19</f>
        <v>13362</v>
      </c>
    </row>
    <row r="355" spans="1:18" ht="19.5" thickBot="1" x14ac:dyDescent="0.25">
      <c r="A355" s="800"/>
      <c r="B355" s="802"/>
      <c r="C355" s="369">
        <v>9</v>
      </c>
      <c r="D355" s="145" t="s">
        <v>42</v>
      </c>
      <c r="E355" s="501"/>
      <c r="F355" s="686">
        <f>((O355*1.73*220*0.9)/1000)+((N355*1.73*220*0.9)/1000)+((M355*1.73*220*0.9)/1000)</f>
        <v>0</v>
      </c>
      <c r="G355" s="822">
        <v>237</v>
      </c>
      <c r="H355" s="822">
        <v>236</v>
      </c>
      <c r="I355" s="822">
        <v>236</v>
      </c>
      <c r="J355" s="822">
        <v>410</v>
      </c>
      <c r="K355" s="822">
        <v>413</v>
      </c>
      <c r="L355" s="822">
        <v>411</v>
      </c>
      <c r="M355" s="151"/>
      <c r="N355" s="151"/>
      <c r="O355" s="151">
        <v>0</v>
      </c>
      <c r="P355" s="151">
        <v>0</v>
      </c>
      <c r="Q355" s="703"/>
      <c r="R355" s="703"/>
    </row>
    <row r="356" spans="1:18" ht="19.5" thickBot="1" x14ac:dyDescent="0.25">
      <c r="A356" s="800"/>
      <c r="B356" s="802"/>
      <c r="C356" s="369">
        <v>10</v>
      </c>
      <c r="D356" s="145" t="s">
        <v>43</v>
      </c>
      <c r="E356" s="501"/>
      <c r="F356" s="686">
        <f t="shared" ref="F356:F361" si="36">((O356*1.73*220*0.9)/1000)+((N356*1.73*220*0.9)/1000)+((M356*1.73*220*0.9)/1000)</f>
        <v>4.7955599999999992</v>
      </c>
      <c r="G356" s="823"/>
      <c r="H356" s="823"/>
      <c r="I356" s="823"/>
      <c r="J356" s="823"/>
      <c r="K356" s="823"/>
      <c r="L356" s="823"/>
      <c r="M356" s="151"/>
      <c r="N356" s="151"/>
      <c r="O356" s="151">
        <v>14</v>
      </c>
      <c r="P356" s="151">
        <v>14</v>
      </c>
    </row>
    <row r="357" spans="1:18" ht="19.5" thickBot="1" x14ac:dyDescent="0.25">
      <c r="A357" s="800"/>
      <c r="B357" s="802"/>
      <c r="C357" s="369">
        <v>12</v>
      </c>
      <c r="D357" s="145" t="s">
        <v>44</v>
      </c>
      <c r="E357" s="501"/>
      <c r="F357" s="686">
        <f t="shared" si="36"/>
        <v>14.044139999999999</v>
      </c>
      <c r="G357" s="686"/>
      <c r="H357" s="686"/>
      <c r="I357" s="686"/>
      <c r="J357" s="686"/>
      <c r="K357" s="686"/>
      <c r="L357" s="686"/>
      <c r="M357" s="151">
        <v>25</v>
      </c>
      <c r="N357" s="151">
        <v>5</v>
      </c>
      <c r="O357" s="151">
        <v>11</v>
      </c>
      <c r="P357" s="151">
        <v>16</v>
      </c>
      <c r="Q357" s="703"/>
      <c r="R357" s="703"/>
    </row>
    <row r="358" spans="1:18" ht="19.5" thickBot="1" x14ac:dyDescent="0.25">
      <c r="A358" s="800"/>
      <c r="B358" s="802"/>
      <c r="C358" s="369">
        <v>13</v>
      </c>
      <c r="D358" s="145" t="s">
        <v>45</v>
      </c>
      <c r="E358" s="501"/>
      <c r="F358" s="686">
        <f t="shared" si="36"/>
        <v>6.1657200000000003</v>
      </c>
      <c r="G358" s="686"/>
      <c r="H358" s="686"/>
      <c r="I358" s="686"/>
      <c r="J358" s="686"/>
      <c r="K358" s="686"/>
      <c r="L358" s="686"/>
      <c r="M358" s="151">
        <v>5</v>
      </c>
      <c r="N358" s="151">
        <v>2</v>
      </c>
      <c r="O358" s="151">
        <v>11</v>
      </c>
      <c r="P358" s="151">
        <v>5</v>
      </c>
      <c r="R358" s="704"/>
    </row>
    <row r="359" spans="1:18" ht="19.5" thickBot="1" x14ac:dyDescent="0.25">
      <c r="A359" s="800"/>
      <c r="B359" s="802"/>
      <c r="C359" s="369">
        <v>14</v>
      </c>
      <c r="D359" s="145" t="s">
        <v>905</v>
      </c>
      <c r="E359" s="501"/>
      <c r="F359" s="686">
        <f t="shared" si="36"/>
        <v>10.276199999999999</v>
      </c>
      <c r="G359" s="686"/>
      <c r="H359" s="686"/>
      <c r="I359" s="686"/>
      <c r="J359" s="686"/>
      <c r="K359" s="686"/>
      <c r="L359" s="686"/>
      <c r="M359" s="151">
        <v>5</v>
      </c>
      <c r="N359" s="151">
        <v>18</v>
      </c>
      <c r="O359" s="151">
        <v>7</v>
      </c>
      <c r="P359" s="151">
        <v>6</v>
      </c>
      <c r="Q359" s="703"/>
      <c r="R359" s="703"/>
    </row>
    <row r="360" spans="1:18" ht="19.5" thickBot="1" x14ac:dyDescent="0.25">
      <c r="A360" s="800"/>
      <c r="B360" s="802"/>
      <c r="C360" s="369">
        <v>15</v>
      </c>
      <c r="D360" s="145"/>
      <c r="E360" s="501"/>
      <c r="F360" s="686">
        <f t="shared" si="36"/>
        <v>0</v>
      </c>
      <c r="G360" s="686"/>
      <c r="H360" s="686"/>
      <c r="I360" s="686"/>
      <c r="J360" s="686"/>
      <c r="K360" s="686"/>
      <c r="L360" s="686"/>
      <c r="M360" s="151"/>
      <c r="N360" s="151"/>
      <c r="O360" s="151"/>
      <c r="P360" s="151"/>
    </row>
    <row r="361" spans="1:18" ht="19.5" thickBot="1" x14ac:dyDescent="0.25">
      <c r="A361" s="800"/>
      <c r="B361" s="802"/>
      <c r="C361" s="369">
        <v>16</v>
      </c>
      <c r="D361" s="145" t="s">
        <v>1576</v>
      </c>
      <c r="E361" s="501"/>
      <c r="F361" s="686">
        <f t="shared" si="36"/>
        <v>9.2485800000000005</v>
      </c>
      <c r="G361" s="686"/>
      <c r="H361" s="686"/>
      <c r="I361" s="686"/>
      <c r="J361" s="686"/>
      <c r="K361" s="686"/>
      <c r="L361" s="686"/>
      <c r="M361" s="151">
        <v>3</v>
      </c>
      <c r="N361" s="151">
        <v>24</v>
      </c>
      <c r="O361" s="151">
        <v>0</v>
      </c>
      <c r="P361" s="151">
        <v>17</v>
      </c>
      <c r="Q361" s="703"/>
      <c r="R361" s="703"/>
    </row>
    <row r="362" spans="1:18" ht="19.5" thickBot="1" x14ac:dyDescent="0.25">
      <c r="A362" s="800"/>
      <c r="B362" s="802"/>
      <c r="C362" s="369"/>
      <c r="D362" s="145"/>
      <c r="E362" s="501"/>
      <c r="F362" s="686"/>
      <c r="G362" s="686"/>
      <c r="H362" s="686"/>
      <c r="I362" s="686"/>
      <c r="J362" s="686"/>
      <c r="K362" s="686"/>
      <c r="L362" s="686"/>
      <c r="M362" s="151"/>
      <c r="N362" s="151"/>
      <c r="O362" s="151"/>
      <c r="P362" s="151"/>
    </row>
    <row r="363" spans="1:18" ht="19.5" thickBot="1" x14ac:dyDescent="0.25">
      <c r="A363" s="800"/>
      <c r="B363" s="802"/>
      <c r="C363" s="369"/>
      <c r="D363" s="145"/>
      <c r="E363" s="501"/>
      <c r="F363" s="686"/>
      <c r="G363" s="686"/>
      <c r="H363" s="686"/>
      <c r="I363" s="686"/>
      <c r="J363" s="686"/>
      <c r="K363" s="686"/>
      <c r="L363" s="686"/>
      <c r="M363" s="151"/>
      <c r="N363" s="151"/>
      <c r="O363" s="151"/>
      <c r="P363" s="151"/>
      <c r="Q363" s="703"/>
      <c r="R363" s="703"/>
    </row>
    <row r="364" spans="1:18" ht="19.5" thickBot="1" x14ac:dyDescent="0.25">
      <c r="A364" s="800"/>
      <c r="B364" s="802"/>
      <c r="C364" s="369"/>
      <c r="D364" s="145"/>
      <c r="E364" s="501"/>
      <c r="F364" s="686"/>
      <c r="G364" s="686"/>
      <c r="H364" s="686"/>
      <c r="I364" s="686"/>
      <c r="J364" s="686"/>
      <c r="K364" s="686"/>
      <c r="L364" s="686"/>
      <c r="M364" s="151"/>
      <c r="N364" s="151"/>
      <c r="O364" s="151"/>
      <c r="P364" s="151"/>
    </row>
    <row r="365" spans="1:18" ht="19.5" thickBot="1" x14ac:dyDescent="0.25">
      <c r="A365" s="800"/>
      <c r="B365" s="802"/>
      <c r="C365" s="369"/>
      <c r="D365" s="145"/>
      <c r="E365" s="501"/>
      <c r="F365" s="686"/>
      <c r="G365" s="686"/>
      <c r="H365" s="686"/>
      <c r="I365" s="686"/>
      <c r="J365" s="686"/>
      <c r="K365" s="686"/>
      <c r="L365" s="686"/>
      <c r="M365" s="151"/>
      <c r="N365" s="151"/>
      <c r="O365" s="151"/>
      <c r="P365" s="151"/>
    </row>
    <row r="366" spans="1:18" ht="19.5" thickBot="1" x14ac:dyDescent="0.25">
      <c r="A366" s="800"/>
      <c r="B366" s="802"/>
      <c r="C366" s="369"/>
      <c r="D366" s="145"/>
      <c r="E366" s="501"/>
      <c r="F366" s="686"/>
      <c r="G366" s="686"/>
      <c r="H366" s="686"/>
      <c r="I366" s="686"/>
      <c r="J366" s="686"/>
      <c r="K366" s="686"/>
      <c r="L366" s="686"/>
      <c r="M366" s="151"/>
      <c r="N366" s="151"/>
      <c r="O366" s="151"/>
      <c r="P366" s="151"/>
      <c r="Q366" s="703"/>
      <c r="R366" s="703"/>
    </row>
    <row r="367" spans="1:18" ht="19.5" thickBot="1" x14ac:dyDescent="0.25">
      <c r="A367" s="800"/>
      <c r="B367" s="802"/>
      <c r="C367" s="369"/>
      <c r="D367" s="145"/>
      <c r="E367" s="501"/>
      <c r="F367" s="686"/>
      <c r="G367" s="686"/>
      <c r="H367" s="686"/>
      <c r="I367" s="686"/>
      <c r="J367" s="686"/>
      <c r="K367" s="686"/>
      <c r="L367" s="686"/>
      <c r="M367" s="151"/>
      <c r="N367" s="151"/>
      <c r="O367" s="151"/>
      <c r="P367" s="151"/>
    </row>
    <row r="368" spans="1:18" ht="19.5" thickBot="1" x14ac:dyDescent="0.25">
      <c r="A368" s="800"/>
      <c r="B368" s="802"/>
      <c r="C368" s="369"/>
      <c r="D368" s="145"/>
      <c r="E368" s="501"/>
      <c r="F368" s="501"/>
      <c r="G368" s="501"/>
      <c r="H368" s="501"/>
      <c r="I368" s="501"/>
      <c r="J368" s="501"/>
      <c r="K368" s="501"/>
      <c r="L368" s="501"/>
      <c r="M368" s="151"/>
      <c r="N368" s="151"/>
      <c r="O368" s="151"/>
      <c r="P368" s="151"/>
      <c r="Q368" s="703"/>
      <c r="R368" s="703"/>
    </row>
    <row r="369" spans="1:56" ht="19.5" thickBot="1" x14ac:dyDescent="0.25">
      <c r="A369" s="800"/>
      <c r="B369" s="802"/>
      <c r="C369" s="369"/>
      <c r="D369" s="145"/>
      <c r="E369" s="501"/>
      <c r="F369" s="501"/>
      <c r="G369" s="501"/>
      <c r="H369" s="501"/>
      <c r="I369" s="501"/>
      <c r="J369" s="501"/>
      <c r="K369" s="501"/>
      <c r="L369" s="501"/>
      <c r="M369" s="151"/>
      <c r="N369" s="151"/>
      <c r="O369" s="151"/>
      <c r="P369" s="151"/>
    </row>
    <row r="370" spans="1:56" ht="19.5" thickBot="1" x14ac:dyDescent="0.25">
      <c r="A370" s="800"/>
      <c r="B370" s="802"/>
      <c r="C370" s="369"/>
      <c r="D370" s="3" t="s">
        <v>1313</v>
      </c>
      <c r="E370" s="502"/>
      <c r="F370" s="502"/>
      <c r="G370" s="502"/>
      <c r="H370" s="502"/>
      <c r="I370" s="502"/>
      <c r="J370" s="502"/>
      <c r="K370" s="502"/>
      <c r="L370" s="502"/>
      <c r="M370" s="1">
        <f>SUM(M355:M361)</f>
        <v>38</v>
      </c>
      <c r="N370" s="1">
        <f>SUM(N355:N361)</f>
        <v>49</v>
      </c>
      <c r="O370" s="1">
        <f>SUM(O355:O361)</f>
        <v>43</v>
      </c>
      <c r="P370" s="1">
        <f>SUM(P355:P361)</f>
        <v>58</v>
      </c>
    </row>
    <row r="371" spans="1:56" ht="19.5" thickBot="1" x14ac:dyDescent="0.25">
      <c r="A371" s="800"/>
      <c r="B371" s="802"/>
      <c r="C371" s="369"/>
      <c r="D371" s="3" t="s">
        <v>1315</v>
      </c>
      <c r="E371" s="502"/>
      <c r="F371" s="502"/>
      <c r="G371" s="502"/>
      <c r="H371" s="502"/>
      <c r="I371" s="502"/>
      <c r="J371" s="502"/>
      <c r="K371" s="502"/>
      <c r="L371" s="502"/>
      <c r="M371" s="135">
        <f t="shared" ref="M371:O371" si="37">(M370*1.73*220*0.9)/1000</f>
        <v>13.01652</v>
      </c>
      <c r="N371" s="135">
        <f t="shared" si="37"/>
        <v>16.784459999999999</v>
      </c>
      <c r="O371" s="135">
        <f t="shared" si="37"/>
        <v>14.72922</v>
      </c>
      <c r="P371" s="136"/>
      <c r="Q371" s="168"/>
    </row>
    <row r="372" spans="1:56" ht="21.75" customHeight="1" thickBot="1" x14ac:dyDescent="0.25">
      <c r="A372" s="800"/>
      <c r="B372" s="802"/>
      <c r="C372" s="369"/>
      <c r="D372" s="3" t="s">
        <v>1317</v>
      </c>
      <c r="E372" s="503"/>
      <c r="F372" s="503"/>
      <c r="G372" s="503"/>
      <c r="H372" s="503"/>
      <c r="I372" s="503"/>
      <c r="J372" s="503"/>
      <c r="K372" s="503"/>
      <c r="L372" s="503"/>
      <c r="M372" s="788">
        <f>(M371+N371+O371)</f>
        <v>44.530200000000001</v>
      </c>
      <c r="N372" s="789"/>
      <c r="O372" s="789"/>
      <c r="P372" s="790"/>
      <c r="Q372" s="168"/>
    </row>
    <row r="373" spans="1:56" ht="21" thickBot="1" x14ac:dyDescent="0.25">
      <c r="A373" s="801"/>
      <c r="B373" s="803"/>
      <c r="C373" s="373"/>
      <c r="D373" s="19" t="s">
        <v>1368</v>
      </c>
      <c r="E373" s="508"/>
      <c r="F373" s="508"/>
      <c r="G373" s="508"/>
      <c r="H373" s="508"/>
      <c r="I373" s="508"/>
      <c r="J373" s="508"/>
      <c r="K373" s="508"/>
      <c r="L373" s="508"/>
      <c r="M373" s="21">
        <f>M370+M350</f>
        <v>48</v>
      </c>
      <c r="N373" s="21">
        <f>N370+N350</f>
        <v>57</v>
      </c>
      <c r="O373" s="21">
        <f>O370+O350</f>
        <v>61</v>
      </c>
      <c r="P373" s="21">
        <f>P350+P370</f>
        <v>82</v>
      </c>
    </row>
    <row r="374" spans="1:56" s="72" customFormat="1" ht="57.75" customHeight="1" thickBot="1" x14ac:dyDescent="0.25">
      <c r="A374" s="628"/>
      <c r="B374" s="628"/>
      <c r="C374" s="628"/>
      <c r="D374" s="629" t="str">
        <f>HYPERLINK("#Оглавление!h5","&lt;&lt;&lt;&lt;&lt;")</f>
        <v>&lt;&lt;&lt;&lt;&lt;</v>
      </c>
      <c r="E374" s="628"/>
      <c r="F374" s="628"/>
      <c r="G374" s="628"/>
      <c r="H374" s="628"/>
      <c r="I374" s="628"/>
      <c r="J374" s="628"/>
      <c r="K374" s="628"/>
      <c r="L374" s="628"/>
      <c r="M374" s="628"/>
      <c r="N374" s="628"/>
      <c r="O374" s="628"/>
      <c r="P374" s="628"/>
      <c r="Q374" s="705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</row>
    <row r="375" spans="1:56" ht="41.25" thickBot="1" x14ac:dyDescent="0.25">
      <c r="A375" s="711">
        <v>43924</v>
      </c>
      <c r="B375" s="20"/>
      <c r="C375" s="372"/>
      <c r="D375" s="124" t="s">
        <v>1351</v>
      </c>
      <c r="E375" s="499" t="s">
        <v>1441</v>
      </c>
      <c r="F375" s="499" t="s">
        <v>1511</v>
      </c>
      <c r="G375" s="499" t="s">
        <v>1557</v>
      </c>
      <c r="H375" s="720" t="s">
        <v>1558</v>
      </c>
      <c r="I375" s="499" t="s">
        <v>1559</v>
      </c>
      <c r="J375" s="720" t="s">
        <v>1446</v>
      </c>
      <c r="K375" s="499" t="s">
        <v>1560</v>
      </c>
      <c r="L375" s="499" t="s">
        <v>1561</v>
      </c>
      <c r="M375" s="125" t="str">
        <f>'Данные по ТП'!C20</f>
        <v>ТМ-400/10</v>
      </c>
      <c r="N375" s="128" t="s">
        <v>1352</v>
      </c>
      <c r="O375" s="129" t="s">
        <v>5</v>
      </c>
      <c r="P375" s="130">
        <f>'Данные по ТП'!F20</f>
        <v>18448</v>
      </c>
    </row>
    <row r="376" spans="1:56" ht="32.25" thickBot="1" x14ac:dyDescent="0.25">
      <c r="A376" s="794" t="s">
        <v>1572</v>
      </c>
      <c r="B376" s="791" t="s">
        <v>63</v>
      </c>
      <c r="C376" s="374">
        <v>9</v>
      </c>
      <c r="D376" s="153" t="s">
        <v>906</v>
      </c>
      <c r="E376" s="509"/>
      <c r="F376" s="686">
        <f>((O376*1.73*220*0.9)/1000)+((N376*1.73*220*0.9)/1000)+((M376*1.73*220*0.9)/1000)</f>
        <v>31.171140000000001</v>
      </c>
      <c r="G376" s="822">
        <v>232</v>
      </c>
      <c r="H376" s="822">
        <v>233</v>
      </c>
      <c r="I376" s="822">
        <v>231</v>
      </c>
      <c r="J376" s="822">
        <v>402</v>
      </c>
      <c r="K376" s="822">
        <v>404</v>
      </c>
      <c r="L376" s="822">
        <v>401</v>
      </c>
      <c r="M376" s="154">
        <v>34</v>
      </c>
      <c r="N376" s="154">
        <v>41</v>
      </c>
      <c r="O376" s="154">
        <v>16</v>
      </c>
      <c r="P376" s="155">
        <v>11</v>
      </c>
      <c r="Q376" s="703"/>
      <c r="R376" s="703"/>
    </row>
    <row r="377" spans="1:56" ht="19.5" thickBot="1" x14ac:dyDescent="0.25">
      <c r="A377" s="795"/>
      <c r="B377" s="792"/>
      <c r="C377" s="380">
        <v>10</v>
      </c>
      <c r="D377" s="156" t="s">
        <v>46</v>
      </c>
      <c r="E377" s="510"/>
      <c r="F377" s="686">
        <f t="shared" ref="F377:F383" si="38">((O377*1.73*220*0.9)/1000)+((N377*1.73*220*0.9)/1000)+((M377*1.73*220*0.9)/1000)</f>
        <v>11.988900000000001</v>
      </c>
      <c r="G377" s="823"/>
      <c r="H377" s="823"/>
      <c r="I377" s="823"/>
      <c r="J377" s="823"/>
      <c r="K377" s="823"/>
      <c r="L377" s="823"/>
      <c r="M377" s="157">
        <v>8</v>
      </c>
      <c r="N377" s="157">
        <v>9</v>
      </c>
      <c r="O377" s="157">
        <v>18</v>
      </c>
      <c r="P377" s="158">
        <v>3</v>
      </c>
    </row>
    <row r="378" spans="1:56" ht="19.5" thickBot="1" x14ac:dyDescent="0.25">
      <c r="A378" s="795"/>
      <c r="B378" s="792"/>
      <c r="C378" s="380">
        <v>11</v>
      </c>
      <c r="D378" s="156" t="s">
        <v>907</v>
      </c>
      <c r="E378" s="510"/>
      <c r="F378" s="686">
        <f t="shared" si="38"/>
        <v>6.1657199999999994</v>
      </c>
      <c r="G378" s="722"/>
      <c r="H378" s="722"/>
      <c r="I378" s="722"/>
      <c r="J378" s="722"/>
      <c r="K378" s="722"/>
      <c r="L378" s="722"/>
      <c r="M378" s="157">
        <v>3</v>
      </c>
      <c r="N378" s="157">
        <v>8</v>
      </c>
      <c r="O378" s="157">
        <v>7</v>
      </c>
      <c r="P378" s="158">
        <v>6</v>
      </c>
      <c r="Q378" s="703"/>
      <c r="R378" s="703"/>
    </row>
    <row r="379" spans="1:56" ht="19.5" thickBot="1" x14ac:dyDescent="0.25">
      <c r="A379" s="795"/>
      <c r="B379" s="792"/>
      <c r="C379" s="380">
        <v>12</v>
      </c>
      <c r="D379" s="156" t="s">
        <v>47</v>
      </c>
      <c r="E379" s="510"/>
      <c r="F379" s="686">
        <f t="shared" si="38"/>
        <v>0</v>
      </c>
      <c r="G379" s="722"/>
      <c r="H379" s="722"/>
      <c r="I379" s="722"/>
      <c r="J379" s="722"/>
      <c r="K379" s="722"/>
      <c r="L379" s="722"/>
      <c r="M379" s="157">
        <v>0</v>
      </c>
      <c r="N379" s="157">
        <v>0</v>
      </c>
      <c r="O379" s="157">
        <v>0</v>
      </c>
      <c r="P379" s="158">
        <v>0</v>
      </c>
      <c r="R379" s="704"/>
    </row>
    <row r="380" spans="1:56" ht="19.5" thickBot="1" x14ac:dyDescent="0.25">
      <c r="A380" s="795"/>
      <c r="B380" s="792"/>
      <c r="C380" s="380">
        <v>13</v>
      </c>
      <c r="D380" s="156" t="s">
        <v>908</v>
      </c>
      <c r="E380" s="510"/>
      <c r="F380" s="686">
        <f t="shared" si="38"/>
        <v>1.7127000000000001</v>
      </c>
      <c r="G380" s="722"/>
      <c r="H380" s="722"/>
      <c r="I380" s="722"/>
      <c r="J380" s="722"/>
      <c r="K380" s="722"/>
      <c r="L380" s="722"/>
      <c r="M380" s="157">
        <v>5</v>
      </c>
      <c r="N380" s="157">
        <v>0</v>
      </c>
      <c r="O380" s="157">
        <v>0</v>
      </c>
      <c r="P380" s="158">
        <v>4</v>
      </c>
      <c r="Q380" s="703"/>
      <c r="R380" s="703"/>
    </row>
    <row r="381" spans="1:56" ht="19.5" thickBot="1" x14ac:dyDescent="0.25">
      <c r="A381" s="795"/>
      <c r="B381" s="792"/>
      <c r="C381" s="380">
        <v>14</v>
      </c>
      <c r="D381" s="156" t="s">
        <v>48</v>
      </c>
      <c r="E381" s="510"/>
      <c r="F381" s="686">
        <f t="shared" si="38"/>
        <v>0</v>
      </c>
      <c r="G381" s="722"/>
      <c r="H381" s="722"/>
      <c r="I381" s="722"/>
      <c r="J381" s="722"/>
      <c r="K381" s="722"/>
      <c r="L381" s="722"/>
      <c r="M381" s="157">
        <v>0</v>
      </c>
      <c r="N381" s="157">
        <v>0</v>
      </c>
      <c r="O381" s="157">
        <v>0</v>
      </c>
      <c r="P381" s="158">
        <v>0</v>
      </c>
    </row>
    <row r="382" spans="1:56" ht="19.5" thickBot="1" x14ac:dyDescent="0.25">
      <c r="A382" s="795"/>
      <c r="B382" s="792"/>
      <c r="C382" s="380">
        <v>15</v>
      </c>
      <c r="D382" s="156" t="s">
        <v>49</v>
      </c>
      <c r="E382" s="510"/>
      <c r="F382" s="686">
        <f t="shared" si="38"/>
        <v>0</v>
      </c>
      <c r="G382" s="722"/>
      <c r="H382" s="722"/>
      <c r="I382" s="722"/>
      <c r="J382" s="722"/>
      <c r="K382" s="722"/>
      <c r="L382" s="722"/>
      <c r="M382" s="157">
        <v>0</v>
      </c>
      <c r="N382" s="157">
        <v>0</v>
      </c>
      <c r="O382" s="157">
        <v>0</v>
      </c>
      <c r="P382" s="158">
        <v>0</v>
      </c>
      <c r="Q382" s="703"/>
      <c r="R382" s="703"/>
    </row>
    <row r="383" spans="1:56" ht="18.75" x14ac:dyDescent="0.2">
      <c r="A383" s="795"/>
      <c r="B383" s="792"/>
      <c r="C383" s="380">
        <v>16</v>
      </c>
      <c r="D383" s="156" t="s">
        <v>909</v>
      </c>
      <c r="E383" s="510"/>
      <c r="F383" s="510">
        <f t="shared" si="38"/>
        <v>55.834019999999995</v>
      </c>
      <c r="G383" s="510"/>
      <c r="H383" s="510"/>
      <c r="I383" s="510"/>
      <c r="J383" s="510"/>
      <c r="K383" s="510"/>
      <c r="L383" s="510"/>
      <c r="M383" s="157">
        <v>45</v>
      </c>
      <c r="N383" s="157">
        <v>55</v>
      </c>
      <c r="O383" s="157">
        <v>63</v>
      </c>
      <c r="P383" s="158">
        <v>1</v>
      </c>
    </row>
    <row r="384" spans="1:56" ht="18.75" x14ac:dyDescent="0.2">
      <c r="A384" s="795"/>
      <c r="B384" s="792"/>
      <c r="C384" s="380"/>
      <c r="D384" s="156"/>
      <c r="E384" s="510"/>
      <c r="F384" s="510"/>
      <c r="G384" s="510"/>
      <c r="H384" s="510"/>
      <c r="I384" s="510"/>
      <c r="J384" s="510"/>
      <c r="K384" s="510"/>
      <c r="L384" s="510"/>
      <c r="M384" s="157"/>
      <c r="N384" s="157"/>
      <c r="O384" s="157"/>
      <c r="P384" s="158"/>
      <c r="Q384" s="703"/>
      <c r="R384" s="703"/>
    </row>
    <row r="385" spans="1:18" ht="18.75" x14ac:dyDescent="0.2">
      <c r="A385" s="795"/>
      <c r="B385" s="792"/>
      <c r="C385" s="380"/>
      <c r="D385" s="156"/>
      <c r="E385" s="510"/>
      <c r="F385" s="510"/>
      <c r="G385" s="510"/>
      <c r="H385" s="510"/>
      <c r="I385" s="510"/>
      <c r="J385" s="510"/>
      <c r="K385" s="510"/>
      <c r="L385" s="510"/>
      <c r="M385" s="157"/>
      <c r="N385" s="157"/>
      <c r="O385" s="157"/>
      <c r="P385" s="158"/>
    </row>
    <row r="386" spans="1:18" ht="18.75" x14ac:dyDescent="0.2">
      <c r="A386" s="795"/>
      <c r="B386" s="792"/>
      <c r="C386" s="380"/>
      <c r="D386" s="156"/>
      <c r="E386" s="510"/>
      <c r="F386" s="510"/>
      <c r="G386" s="510"/>
      <c r="H386" s="510"/>
      <c r="I386" s="510"/>
      <c r="J386" s="510"/>
      <c r="K386" s="510"/>
      <c r="L386" s="510"/>
      <c r="M386" s="157"/>
      <c r="N386" s="157"/>
      <c r="O386" s="157"/>
      <c r="P386" s="158"/>
    </row>
    <row r="387" spans="1:18" ht="18.75" x14ac:dyDescent="0.2">
      <c r="A387" s="795"/>
      <c r="B387" s="792"/>
      <c r="C387" s="380"/>
      <c r="D387" s="156"/>
      <c r="E387" s="510"/>
      <c r="F387" s="510"/>
      <c r="G387" s="510"/>
      <c r="H387" s="510"/>
      <c r="I387" s="510"/>
      <c r="J387" s="510"/>
      <c r="K387" s="510"/>
      <c r="L387" s="510"/>
      <c r="M387" s="157"/>
      <c r="N387" s="157"/>
      <c r="O387" s="157"/>
      <c r="P387" s="158"/>
      <c r="Q387" s="703"/>
      <c r="R387" s="703"/>
    </row>
    <row r="388" spans="1:18" ht="18.75" x14ac:dyDescent="0.2">
      <c r="A388" s="795"/>
      <c r="B388" s="792"/>
      <c r="C388" s="380"/>
      <c r="D388" s="156"/>
      <c r="E388" s="510"/>
      <c r="F388" s="510"/>
      <c r="G388" s="510"/>
      <c r="H388" s="510"/>
      <c r="I388" s="510"/>
      <c r="J388" s="510"/>
      <c r="K388" s="510"/>
      <c r="L388" s="510"/>
      <c r="M388" s="157"/>
      <c r="N388" s="157"/>
      <c r="O388" s="157"/>
      <c r="P388" s="158"/>
    </row>
    <row r="389" spans="1:18" ht="18.75" x14ac:dyDescent="0.2">
      <c r="A389" s="795"/>
      <c r="B389" s="792"/>
      <c r="C389" s="380"/>
      <c r="D389" s="156"/>
      <c r="E389" s="510"/>
      <c r="F389" s="510"/>
      <c r="G389" s="510"/>
      <c r="H389" s="510"/>
      <c r="I389" s="510"/>
      <c r="J389" s="510"/>
      <c r="K389" s="510"/>
      <c r="L389" s="510"/>
      <c r="M389" s="157"/>
      <c r="N389" s="157"/>
      <c r="O389" s="157"/>
      <c r="P389" s="158"/>
      <c r="Q389" s="703"/>
      <c r="R389" s="703"/>
    </row>
    <row r="390" spans="1:18" ht="18.75" x14ac:dyDescent="0.2">
      <c r="A390" s="795"/>
      <c r="B390" s="792"/>
      <c r="C390" s="380"/>
      <c r="D390" s="156"/>
      <c r="E390" s="510"/>
      <c r="F390" s="510"/>
      <c r="G390" s="510"/>
      <c r="H390" s="510"/>
      <c r="I390" s="510"/>
      <c r="J390" s="510"/>
      <c r="K390" s="510"/>
      <c r="L390" s="510"/>
      <c r="M390" s="157"/>
      <c r="N390" s="157"/>
      <c r="O390" s="157"/>
      <c r="P390" s="158"/>
    </row>
    <row r="391" spans="1:18" ht="18.75" x14ac:dyDescent="0.2">
      <c r="A391" s="795"/>
      <c r="B391" s="792"/>
      <c r="C391" s="380"/>
      <c r="D391" s="156"/>
      <c r="E391" s="510"/>
      <c r="F391" s="510"/>
      <c r="G391" s="510"/>
      <c r="H391" s="510"/>
      <c r="I391" s="510"/>
      <c r="J391" s="510"/>
      <c r="K391" s="510"/>
      <c r="L391" s="510"/>
      <c r="M391" s="157"/>
      <c r="N391" s="157"/>
      <c r="O391" s="157"/>
      <c r="P391" s="158"/>
    </row>
    <row r="392" spans="1:18" ht="18.75" x14ac:dyDescent="0.2">
      <c r="A392" s="795"/>
      <c r="B392" s="792"/>
      <c r="C392" s="380"/>
      <c r="D392" s="131" t="s">
        <v>1314</v>
      </c>
      <c r="E392" s="511"/>
      <c r="F392" s="511"/>
      <c r="G392" s="511"/>
      <c r="H392" s="511"/>
      <c r="I392" s="511"/>
      <c r="J392" s="511"/>
      <c r="K392" s="511"/>
      <c r="L392" s="511"/>
      <c r="M392" s="132">
        <f>SUM(M376:M383)</f>
        <v>95</v>
      </c>
      <c r="N392" s="132">
        <f>SUM(N376:N383)</f>
        <v>113</v>
      </c>
      <c r="O392" s="132">
        <f>SUM(O376:O383)</f>
        <v>104</v>
      </c>
      <c r="P392" s="133">
        <f>SUM(P376:P383)</f>
        <v>25</v>
      </c>
    </row>
    <row r="393" spans="1:18" ht="19.5" thickBot="1" x14ac:dyDescent="0.25">
      <c r="A393" s="795"/>
      <c r="B393" s="792"/>
      <c r="C393" s="380"/>
      <c r="D393" s="131" t="s">
        <v>1315</v>
      </c>
      <c r="E393" s="512"/>
      <c r="F393" s="512"/>
      <c r="G393" s="512"/>
      <c r="H393" s="512"/>
      <c r="I393" s="512"/>
      <c r="J393" s="512"/>
      <c r="K393" s="512"/>
      <c r="L393" s="512"/>
      <c r="M393" s="135">
        <f t="shared" ref="M393:O393" si="39">(M392*1.73*220*0.9)/1000</f>
        <v>32.5413</v>
      </c>
      <c r="N393" s="135">
        <f t="shared" si="39"/>
        <v>38.707020000000007</v>
      </c>
      <c r="O393" s="135">
        <f t="shared" si="39"/>
        <v>35.624159999999996</v>
      </c>
      <c r="P393" s="136"/>
      <c r="Q393" s="168"/>
    </row>
    <row r="394" spans="1:18" ht="18.75" thickBot="1" x14ac:dyDescent="0.25">
      <c r="A394" s="795"/>
      <c r="B394" s="792"/>
      <c r="C394" s="380"/>
      <c r="D394" s="134" t="s">
        <v>1316</v>
      </c>
      <c r="E394" s="513"/>
      <c r="F394" s="513"/>
      <c r="G394" s="513"/>
      <c r="H394" s="513"/>
      <c r="I394" s="513"/>
      <c r="J394" s="513"/>
      <c r="K394" s="513"/>
      <c r="L394" s="513"/>
      <c r="M394" s="788">
        <f>(M393+N393+O393)</f>
        <v>106.87248</v>
      </c>
      <c r="N394" s="789"/>
      <c r="O394" s="789"/>
      <c r="P394" s="790"/>
      <c r="Q394" s="168"/>
    </row>
    <row r="395" spans="1:18" ht="18.75" thickBot="1" x14ac:dyDescent="0.25">
      <c r="A395" s="795"/>
      <c r="B395" s="792"/>
      <c r="C395" s="380"/>
      <c r="D395" s="782"/>
      <c r="E395" s="783"/>
      <c r="F395" s="783"/>
      <c r="G395" s="783"/>
      <c r="H395" s="783"/>
      <c r="I395" s="783"/>
      <c r="J395" s="783"/>
      <c r="K395" s="783"/>
      <c r="L395" s="783"/>
      <c r="M395" s="783"/>
      <c r="N395" s="783"/>
      <c r="O395" s="783"/>
      <c r="P395" s="784"/>
      <c r="Q395" s="168"/>
    </row>
    <row r="396" spans="1:18" ht="41.25" thickBot="1" x14ac:dyDescent="0.25">
      <c r="A396" s="795"/>
      <c r="B396" s="792"/>
      <c r="C396" s="380"/>
      <c r="D396" s="124" t="s">
        <v>1327</v>
      </c>
      <c r="E396" s="499" t="s">
        <v>1441</v>
      </c>
      <c r="F396" s="499" t="s">
        <v>1511</v>
      </c>
      <c r="G396" s="499" t="s">
        <v>1557</v>
      </c>
      <c r="H396" s="720" t="s">
        <v>1558</v>
      </c>
      <c r="I396" s="499" t="s">
        <v>1559</v>
      </c>
      <c r="J396" s="720" t="s">
        <v>1446</v>
      </c>
      <c r="K396" s="499" t="s">
        <v>1560</v>
      </c>
      <c r="L396" s="499" t="s">
        <v>1561</v>
      </c>
      <c r="M396" s="125" t="str">
        <f>'Данные по ТП'!C21</f>
        <v>ТМ-400/10</v>
      </c>
      <c r="N396" s="128" t="s">
        <v>1352</v>
      </c>
      <c r="O396" s="129" t="s">
        <v>5</v>
      </c>
      <c r="P396" s="130">
        <f>'Данные по ТП'!F21</f>
        <v>59652</v>
      </c>
    </row>
    <row r="397" spans="1:18" ht="19.5" thickBot="1" x14ac:dyDescent="0.25">
      <c r="A397" s="795"/>
      <c r="B397" s="792"/>
      <c r="C397" s="379">
        <v>1</v>
      </c>
      <c r="D397" s="145" t="s">
        <v>910</v>
      </c>
      <c r="E397" s="501"/>
      <c r="F397" s="686">
        <f>((O397*1.73*220*0.9)/1000)+((N397*1.73*220*0.9)/1000)+((M397*1.73*220*0.9)/1000)</f>
        <v>91.458179999999999</v>
      </c>
      <c r="G397" s="822">
        <v>208</v>
      </c>
      <c r="H397" s="822">
        <v>220</v>
      </c>
      <c r="I397" s="822">
        <v>216</v>
      </c>
      <c r="J397" s="822">
        <v>401</v>
      </c>
      <c r="K397" s="822">
        <v>402</v>
      </c>
      <c r="L397" s="822">
        <v>401</v>
      </c>
      <c r="M397" s="151">
        <v>68</v>
      </c>
      <c r="N397" s="151">
        <v>84</v>
      </c>
      <c r="O397" s="151">
        <v>115</v>
      </c>
      <c r="P397" s="151">
        <v>42</v>
      </c>
      <c r="Q397" s="703"/>
      <c r="R397" s="703"/>
    </row>
    <row r="398" spans="1:18" ht="19.5" thickBot="1" x14ac:dyDescent="0.25">
      <c r="A398" s="795"/>
      <c r="B398" s="792"/>
      <c r="C398" s="379">
        <v>2</v>
      </c>
      <c r="D398" s="145" t="s">
        <v>50</v>
      </c>
      <c r="E398" s="501"/>
      <c r="F398" s="686">
        <f t="shared" ref="F398:F404" si="40">((O398*1.73*220*0.9)/1000)+((N398*1.73*220*0.9)/1000)+((M398*1.73*220*0.9)/1000)</f>
        <v>47.270519999999998</v>
      </c>
      <c r="G398" s="823"/>
      <c r="H398" s="823"/>
      <c r="I398" s="823"/>
      <c r="J398" s="823"/>
      <c r="K398" s="823"/>
      <c r="L398" s="823"/>
      <c r="M398" s="151">
        <v>46</v>
      </c>
      <c r="N398" s="151">
        <v>44</v>
      </c>
      <c r="O398" s="151">
        <v>48</v>
      </c>
      <c r="P398" s="151">
        <v>17</v>
      </c>
    </row>
    <row r="399" spans="1:18" ht="19.5" thickBot="1" x14ac:dyDescent="0.25">
      <c r="A399" s="795"/>
      <c r="B399" s="792"/>
      <c r="C399" s="379">
        <v>3</v>
      </c>
      <c r="D399" s="145" t="s">
        <v>911</v>
      </c>
      <c r="E399" s="501"/>
      <c r="F399" s="686">
        <f t="shared" si="40"/>
        <v>0</v>
      </c>
      <c r="G399" s="686"/>
      <c r="H399" s="686"/>
      <c r="I399" s="686"/>
      <c r="J399" s="686"/>
      <c r="K399" s="686"/>
      <c r="L399" s="686"/>
      <c r="M399" s="151">
        <v>0</v>
      </c>
      <c r="N399" s="151">
        <v>0</v>
      </c>
      <c r="O399" s="151">
        <v>0</v>
      </c>
      <c r="P399" s="151">
        <v>0</v>
      </c>
      <c r="Q399" s="703"/>
      <c r="R399" s="703"/>
    </row>
    <row r="400" spans="1:18" ht="19.5" thickBot="1" x14ac:dyDescent="0.25">
      <c r="A400" s="795"/>
      <c r="B400" s="792"/>
      <c r="C400" s="379">
        <v>4</v>
      </c>
      <c r="D400" s="145" t="s">
        <v>871</v>
      </c>
      <c r="E400" s="501"/>
      <c r="F400" s="686">
        <f t="shared" si="40"/>
        <v>4.79556</v>
      </c>
      <c r="G400" s="686"/>
      <c r="H400" s="686"/>
      <c r="I400" s="686"/>
      <c r="J400" s="686"/>
      <c r="K400" s="686"/>
      <c r="L400" s="686"/>
      <c r="M400" s="151">
        <v>5</v>
      </c>
      <c r="N400" s="151">
        <v>6</v>
      </c>
      <c r="O400" s="151">
        <v>3</v>
      </c>
      <c r="P400" s="151">
        <v>13</v>
      </c>
      <c r="R400" s="704"/>
    </row>
    <row r="401" spans="1:18" ht="19.5" thickBot="1" x14ac:dyDescent="0.25">
      <c r="A401" s="795"/>
      <c r="B401" s="792"/>
      <c r="C401" s="379">
        <v>5</v>
      </c>
      <c r="D401" s="145" t="s">
        <v>912</v>
      </c>
      <c r="E401" s="501"/>
      <c r="F401" s="686">
        <f t="shared" si="40"/>
        <v>0</v>
      </c>
      <c r="G401" s="686"/>
      <c r="H401" s="686"/>
      <c r="I401" s="686"/>
      <c r="J401" s="686"/>
      <c r="K401" s="686"/>
      <c r="L401" s="686"/>
      <c r="M401" s="151">
        <v>0</v>
      </c>
      <c r="N401" s="151">
        <v>0</v>
      </c>
      <c r="O401" s="151">
        <v>0</v>
      </c>
      <c r="P401" s="151">
        <v>0</v>
      </c>
      <c r="Q401" s="703"/>
      <c r="R401" s="703"/>
    </row>
    <row r="402" spans="1:18" ht="19.5" thickBot="1" x14ac:dyDescent="0.25">
      <c r="A402" s="795"/>
      <c r="B402" s="792"/>
      <c r="C402" s="379">
        <v>6</v>
      </c>
      <c r="D402" s="145" t="s">
        <v>51</v>
      </c>
      <c r="E402" s="501"/>
      <c r="F402" s="686">
        <f t="shared" si="40"/>
        <v>18.839700000000004</v>
      </c>
      <c r="G402" s="686"/>
      <c r="H402" s="686"/>
      <c r="I402" s="686"/>
      <c r="J402" s="686"/>
      <c r="K402" s="686"/>
      <c r="L402" s="686"/>
      <c r="M402" s="151">
        <v>8</v>
      </c>
      <c r="N402" s="151">
        <v>17</v>
      </c>
      <c r="O402" s="151">
        <v>30</v>
      </c>
      <c r="P402" s="151">
        <v>17</v>
      </c>
    </row>
    <row r="403" spans="1:18" ht="19.5" thickBot="1" x14ac:dyDescent="0.25">
      <c r="A403" s="795"/>
      <c r="B403" s="792"/>
      <c r="C403" s="379">
        <v>7</v>
      </c>
      <c r="D403" s="145"/>
      <c r="E403" s="501"/>
      <c r="F403" s="686">
        <f t="shared" si="40"/>
        <v>0</v>
      </c>
      <c r="G403" s="686"/>
      <c r="H403" s="686"/>
      <c r="I403" s="686"/>
      <c r="J403" s="686"/>
      <c r="K403" s="686"/>
      <c r="L403" s="686"/>
      <c r="M403" s="151"/>
      <c r="N403" s="151"/>
      <c r="O403" s="151"/>
      <c r="P403" s="151"/>
      <c r="Q403" s="703"/>
      <c r="R403" s="703"/>
    </row>
    <row r="404" spans="1:18" ht="19.5" thickBot="1" x14ac:dyDescent="0.25">
      <c r="A404" s="795"/>
      <c r="B404" s="792"/>
      <c r="C404" s="379">
        <v>8</v>
      </c>
      <c r="D404" s="145" t="s">
        <v>52</v>
      </c>
      <c r="E404" s="501"/>
      <c r="F404" s="686">
        <f t="shared" si="40"/>
        <v>33.911460000000005</v>
      </c>
      <c r="G404" s="686"/>
      <c r="H404" s="686"/>
      <c r="I404" s="686"/>
      <c r="J404" s="686"/>
      <c r="K404" s="686"/>
      <c r="L404" s="686"/>
      <c r="M404" s="151">
        <v>30</v>
      </c>
      <c r="N404" s="151">
        <v>42</v>
      </c>
      <c r="O404" s="151">
        <v>27</v>
      </c>
      <c r="P404" s="151">
        <v>2</v>
      </c>
    </row>
    <row r="405" spans="1:18" ht="19.5" thickBot="1" x14ac:dyDescent="0.25">
      <c r="A405" s="795"/>
      <c r="B405" s="792"/>
      <c r="C405" s="379"/>
      <c r="D405" s="145"/>
      <c r="E405" s="501"/>
      <c r="F405" s="686"/>
      <c r="G405" s="686"/>
      <c r="H405" s="686"/>
      <c r="I405" s="686"/>
      <c r="J405" s="686"/>
      <c r="K405" s="686"/>
      <c r="L405" s="686"/>
      <c r="M405" s="151"/>
      <c r="N405" s="151"/>
      <c r="O405" s="151"/>
      <c r="P405" s="151"/>
      <c r="Q405" s="703"/>
      <c r="R405" s="703"/>
    </row>
    <row r="406" spans="1:18" ht="19.5" thickBot="1" x14ac:dyDescent="0.25">
      <c r="A406" s="795"/>
      <c r="B406" s="792"/>
      <c r="C406" s="379"/>
      <c r="D406" s="145"/>
      <c r="E406" s="501"/>
      <c r="F406" s="686"/>
      <c r="G406" s="686"/>
      <c r="H406" s="686"/>
      <c r="I406" s="686"/>
      <c r="J406" s="686"/>
      <c r="K406" s="686"/>
      <c r="L406" s="686"/>
      <c r="M406" s="151"/>
      <c r="N406" s="151"/>
      <c r="O406" s="151"/>
      <c r="P406" s="151"/>
    </row>
    <row r="407" spans="1:18" ht="19.5" thickBot="1" x14ac:dyDescent="0.25">
      <c r="A407" s="795"/>
      <c r="B407" s="792"/>
      <c r="C407" s="379"/>
      <c r="D407" s="145"/>
      <c r="E407" s="501"/>
      <c r="F407" s="686"/>
      <c r="G407" s="686"/>
      <c r="H407" s="686"/>
      <c r="I407" s="686"/>
      <c r="J407" s="686"/>
      <c r="K407" s="686"/>
      <c r="L407" s="686"/>
      <c r="M407" s="151"/>
      <c r="N407" s="151"/>
      <c r="O407" s="151"/>
      <c r="P407" s="151"/>
    </row>
    <row r="408" spans="1:18" ht="19.5" thickBot="1" x14ac:dyDescent="0.25">
      <c r="A408" s="795"/>
      <c r="B408" s="792"/>
      <c r="C408" s="379"/>
      <c r="D408" s="145"/>
      <c r="E408" s="501"/>
      <c r="F408" s="686"/>
      <c r="G408" s="686"/>
      <c r="H408" s="686"/>
      <c r="I408" s="686"/>
      <c r="J408" s="686"/>
      <c r="K408" s="686"/>
      <c r="L408" s="686"/>
      <c r="M408" s="151"/>
      <c r="N408" s="151"/>
      <c r="O408" s="151"/>
      <c r="P408" s="151"/>
      <c r="Q408" s="703"/>
      <c r="R408" s="703"/>
    </row>
    <row r="409" spans="1:18" ht="19.5" thickBot="1" x14ac:dyDescent="0.25">
      <c r="A409" s="795"/>
      <c r="B409" s="792"/>
      <c r="C409" s="379"/>
      <c r="D409" s="145"/>
      <c r="E409" s="501"/>
      <c r="F409" s="686"/>
      <c r="G409" s="686"/>
      <c r="H409" s="686"/>
      <c r="I409" s="686"/>
      <c r="J409" s="686"/>
      <c r="K409" s="686"/>
      <c r="L409" s="686"/>
      <c r="M409" s="151"/>
      <c r="N409" s="151"/>
      <c r="O409" s="151"/>
      <c r="P409" s="151"/>
    </row>
    <row r="410" spans="1:18" ht="19.5" thickBot="1" x14ac:dyDescent="0.25">
      <c r="A410" s="795"/>
      <c r="B410" s="792"/>
      <c r="C410" s="379"/>
      <c r="D410" s="145"/>
      <c r="E410" s="501"/>
      <c r="F410" s="686"/>
      <c r="G410" s="686"/>
      <c r="H410" s="686"/>
      <c r="I410" s="686"/>
      <c r="J410" s="686"/>
      <c r="K410" s="686"/>
      <c r="L410" s="686"/>
      <c r="M410" s="151"/>
      <c r="N410" s="151"/>
      <c r="O410" s="151"/>
      <c r="P410" s="151"/>
      <c r="Q410" s="703"/>
      <c r="R410" s="703"/>
    </row>
    <row r="411" spans="1:18" ht="19.5" thickBot="1" x14ac:dyDescent="0.25">
      <c r="A411" s="795"/>
      <c r="B411" s="792"/>
      <c r="C411" s="379"/>
      <c r="D411" s="145"/>
      <c r="E411" s="501"/>
      <c r="F411" s="501"/>
      <c r="G411" s="501"/>
      <c r="H411" s="501"/>
      <c r="I411" s="501"/>
      <c r="J411" s="501"/>
      <c r="K411" s="501"/>
      <c r="L411" s="501"/>
      <c r="M411" s="151"/>
      <c r="N411" s="151"/>
      <c r="O411" s="151"/>
      <c r="P411" s="151"/>
    </row>
    <row r="412" spans="1:18" ht="19.5" thickBot="1" x14ac:dyDescent="0.25">
      <c r="A412" s="795"/>
      <c r="B412" s="792"/>
      <c r="C412" s="379"/>
      <c r="D412" s="145"/>
      <c r="E412" s="501"/>
      <c r="F412" s="501"/>
      <c r="G412" s="501"/>
      <c r="H412" s="501"/>
      <c r="I412" s="501"/>
      <c r="J412" s="501"/>
      <c r="K412" s="501"/>
      <c r="L412" s="501"/>
      <c r="M412" s="151"/>
      <c r="N412" s="151"/>
      <c r="O412" s="151"/>
      <c r="P412" s="151"/>
    </row>
    <row r="413" spans="1:18" ht="19.5" thickBot="1" x14ac:dyDescent="0.25">
      <c r="A413" s="795"/>
      <c r="B413" s="792"/>
      <c r="C413" s="379"/>
      <c r="D413" s="3" t="s">
        <v>1313</v>
      </c>
      <c r="E413" s="502"/>
      <c r="F413" s="502"/>
      <c r="G413" s="502"/>
      <c r="H413" s="502"/>
      <c r="I413" s="502"/>
      <c r="J413" s="502"/>
      <c r="K413" s="502"/>
      <c r="L413" s="502"/>
      <c r="M413" s="1">
        <f>SUM(M397:M404)</f>
        <v>157</v>
      </c>
      <c r="N413" s="1">
        <f>SUM(N397:N404)</f>
        <v>193</v>
      </c>
      <c r="O413" s="1">
        <f>SUM(O397:O404)</f>
        <v>223</v>
      </c>
      <c r="P413" s="1">
        <f>SUM(P397:P404)</f>
        <v>91</v>
      </c>
    </row>
    <row r="414" spans="1:18" ht="19.5" thickBot="1" x14ac:dyDescent="0.25">
      <c r="A414" s="795"/>
      <c r="B414" s="792"/>
      <c r="C414" s="379"/>
      <c r="D414" s="3" t="s">
        <v>1315</v>
      </c>
      <c r="E414" s="502"/>
      <c r="F414" s="502"/>
      <c r="G414" s="502"/>
      <c r="H414" s="502"/>
      <c r="I414" s="502"/>
      <c r="J414" s="502"/>
      <c r="K414" s="502"/>
      <c r="L414" s="502"/>
      <c r="M414" s="135">
        <f t="shared" ref="M414:O414" si="41">(M413*1.73*220*0.9)/1000</f>
        <v>53.778780000000005</v>
      </c>
      <c r="N414" s="135">
        <f t="shared" si="41"/>
        <v>66.110219999999998</v>
      </c>
      <c r="O414" s="135">
        <f t="shared" si="41"/>
        <v>76.386420000000001</v>
      </c>
      <c r="P414" s="136"/>
      <c r="Q414" s="168"/>
    </row>
    <row r="415" spans="1:18" ht="18.75" thickBot="1" x14ac:dyDescent="0.25">
      <c r="A415" s="795"/>
      <c r="B415" s="792"/>
      <c r="C415" s="379"/>
      <c r="D415" s="3" t="s">
        <v>1317</v>
      </c>
      <c r="E415" s="503"/>
      <c r="F415" s="503"/>
      <c r="G415" s="503"/>
      <c r="H415" s="503"/>
      <c r="I415" s="503"/>
      <c r="J415" s="503"/>
      <c r="K415" s="503"/>
      <c r="L415" s="503"/>
      <c r="M415" s="788">
        <f>(M414+N414+O414)</f>
        <v>196.27542</v>
      </c>
      <c r="N415" s="789"/>
      <c r="O415" s="789"/>
      <c r="P415" s="790"/>
    </row>
    <row r="416" spans="1:18" ht="22.5" customHeight="1" thickBot="1" x14ac:dyDescent="0.25">
      <c r="A416" s="796"/>
      <c r="B416" s="793"/>
      <c r="C416" s="384"/>
      <c r="D416" s="19" t="s">
        <v>1368</v>
      </c>
      <c r="E416" s="508"/>
      <c r="F416" s="508"/>
      <c r="G416" s="508"/>
      <c r="H416" s="508"/>
      <c r="I416" s="508"/>
      <c r="J416" s="508"/>
      <c r="K416" s="508"/>
      <c r="L416" s="508"/>
      <c r="M416" s="21">
        <f>M413+M392</f>
        <v>252</v>
      </c>
      <c r="N416" s="21">
        <f>N413+N392</f>
        <v>306</v>
      </c>
      <c r="O416" s="21">
        <f>O413+O392</f>
        <v>327</v>
      </c>
      <c r="P416" s="21">
        <f>P413+P392</f>
        <v>116</v>
      </c>
    </row>
    <row r="417" spans="3:12" s="100" customFormat="1" x14ac:dyDescent="0.25">
      <c r="C417" s="385"/>
      <c r="E417" s="514"/>
      <c r="F417" s="514"/>
      <c r="G417" s="514"/>
      <c r="H417" s="514"/>
      <c r="I417" s="514"/>
      <c r="J417" s="514"/>
      <c r="K417" s="514"/>
      <c r="L417" s="514"/>
    </row>
    <row r="418" spans="3:12" s="100" customFormat="1" ht="25.5" x14ac:dyDescent="0.25">
      <c r="C418" s="385"/>
      <c r="D418" s="629" t="str">
        <f>HYPERLINK("#Оглавление!h5","&lt;&lt;&lt;&lt;&lt;")</f>
        <v>&lt;&lt;&lt;&lt;&lt;</v>
      </c>
      <c r="E418" s="514"/>
      <c r="F418" s="514"/>
      <c r="G418" s="514"/>
      <c r="H418" s="514"/>
      <c r="I418" s="514"/>
      <c r="J418" s="514"/>
      <c r="K418" s="514"/>
      <c r="L418" s="514"/>
    </row>
    <row r="419" spans="3:12" s="100" customFormat="1" x14ac:dyDescent="0.25">
      <c r="C419" s="385"/>
      <c r="E419" s="514"/>
      <c r="F419" s="514"/>
      <c r="G419" s="514"/>
      <c r="H419" s="514"/>
      <c r="I419" s="514"/>
      <c r="J419" s="514"/>
      <c r="K419" s="514"/>
      <c r="L419" s="514"/>
    </row>
    <row r="420" spans="3:12" s="100" customFormat="1" x14ac:dyDescent="0.25">
      <c r="C420" s="385"/>
      <c r="E420" s="514"/>
      <c r="F420" s="514"/>
      <c r="G420" s="514"/>
      <c r="H420" s="514"/>
      <c r="I420" s="514"/>
      <c r="J420" s="514"/>
      <c r="K420" s="514"/>
      <c r="L420" s="514"/>
    </row>
    <row r="421" spans="3:12" s="100" customFormat="1" x14ac:dyDescent="0.25">
      <c r="C421" s="385"/>
      <c r="E421" s="514"/>
      <c r="F421" s="514"/>
      <c r="G421" s="514"/>
      <c r="H421" s="514"/>
      <c r="I421" s="514"/>
      <c r="J421" s="514"/>
      <c r="K421" s="514"/>
      <c r="L421" s="514"/>
    </row>
    <row r="422" spans="3:12" s="100" customFormat="1" x14ac:dyDescent="0.25">
      <c r="C422" s="385"/>
      <c r="E422" s="514"/>
      <c r="F422" s="514"/>
      <c r="G422" s="514"/>
      <c r="H422" s="514"/>
      <c r="I422" s="514"/>
      <c r="J422" s="514"/>
      <c r="K422" s="514"/>
      <c r="L422" s="514"/>
    </row>
    <row r="423" spans="3:12" s="100" customFormat="1" x14ac:dyDescent="0.25">
      <c r="C423" s="385"/>
      <c r="E423" s="514"/>
      <c r="F423" s="514"/>
      <c r="G423" s="514"/>
      <c r="H423" s="514"/>
      <c r="I423" s="514"/>
      <c r="J423" s="514"/>
      <c r="K423" s="514"/>
      <c r="L423" s="514"/>
    </row>
    <row r="424" spans="3:12" s="100" customFormat="1" x14ac:dyDescent="0.25">
      <c r="C424" s="385"/>
      <c r="E424" s="514"/>
      <c r="F424" s="514"/>
      <c r="G424" s="514"/>
      <c r="H424" s="514"/>
      <c r="I424" s="514"/>
      <c r="J424" s="514"/>
      <c r="K424" s="514"/>
      <c r="L424" s="514"/>
    </row>
    <row r="425" spans="3:12" s="100" customFormat="1" x14ac:dyDescent="0.25">
      <c r="C425" s="385"/>
      <c r="E425" s="514"/>
      <c r="F425" s="514"/>
      <c r="G425" s="514"/>
      <c r="H425" s="514"/>
      <c r="I425" s="514"/>
      <c r="J425" s="514"/>
      <c r="K425" s="514"/>
      <c r="L425" s="514"/>
    </row>
    <row r="426" spans="3:12" s="100" customFormat="1" x14ac:dyDescent="0.25">
      <c r="C426" s="385"/>
      <c r="E426" s="514"/>
      <c r="F426" s="514"/>
      <c r="G426" s="514"/>
      <c r="H426" s="514"/>
      <c r="I426" s="514"/>
      <c r="J426" s="514"/>
      <c r="K426" s="514"/>
      <c r="L426" s="514"/>
    </row>
    <row r="427" spans="3:12" s="100" customFormat="1" x14ac:dyDescent="0.25">
      <c r="C427" s="385"/>
      <c r="E427" s="514"/>
      <c r="F427" s="514"/>
      <c r="G427" s="514"/>
      <c r="H427" s="514"/>
      <c r="I427" s="514"/>
      <c r="J427" s="514"/>
      <c r="K427" s="514"/>
      <c r="L427" s="514"/>
    </row>
    <row r="428" spans="3:12" s="100" customFormat="1" x14ac:dyDescent="0.25">
      <c r="C428" s="385"/>
      <c r="E428" s="514"/>
      <c r="F428" s="514"/>
      <c r="G428" s="514"/>
      <c r="H428" s="514"/>
      <c r="I428" s="514"/>
      <c r="J428" s="514"/>
      <c r="K428" s="514"/>
      <c r="L428" s="514"/>
    </row>
    <row r="429" spans="3:12" s="100" customFormat="1" x14ac:dyDescent="0.25">
      <c r="C429" s="385"/>
      <c r="E429" s="514"/>
      <c r="F429" s="514"/>
      <c r="G429" s="514"/>
      <c r="H429" s="514"/>
      <c r="I429" s="514"/>
      <c r="J429" s="514"/>
      <c r="K429" s="514"/>
      <c r="L429" s="514"/>
    </row>
    <row r="430" spans="3:12" s="100" customFormat="1" x14ac:dyDescent="0.25">
      <c r="C430" s="385"/>
      <c r="E430" s="514"/>
      <c r="F430" s="514"/>
      <c r="G430" s="514"/>
      <c r="H430" s="514"/>
      <c r="I430" s="514"/>
      <c r="J430" s="514"/>
      <c r="K430" s="514"/>
      <c r="L430" s="514"/>
    </row>
    <row r="431" spans="3:12" s="100" customFormat="1" x14ac:dyDescent="0.25">
      <c r="C431" s="385"/>
      <c r="E431" s="514"/>
      <c r="F431" s="514"/>
      <c r="G431" s="514"/>
      <c r="H431" s="514"/>
      <c r="I431" s="514"/>
      <c r="J431" s="514"/>
      <c r="K431" s="514"/>
      <c r="L431" s="514"/>
    </row>
    <row r="432" spans="3:12" s="100" customFormat="1" x14ac:dyDescent="0.25">
      <c r="C432" s="385"/>
      <c r="E432" s="514"/>
      <c r="F432" s="514"/>
      <c r="G432" s="514"/>
      <c r="H432" s="514"/>
      <c r="I432" s="514"/>
      <c r="J432" s="514"/>
      <c r="K432" s="514"/>
      <c r="L432" s="514"/>
    </row>
    <row r="433" spans="3:12" s="100" customFormat="1" x14ac:dyDescent="0.25">
      <c r="C433" s="385"/>
      <c r="E433" s="514"/>
      <c r="F433" s="514"/>
      <c r="G433" s="514"/>
      <c r="H433" s="514"/>
      <c r="I433" s="514"/>
      <c r="J433" s="514"/>
      <c r="K433" s="514"/>
      <c r="L433" s="514"/>
    </row>
    <row r="434" spans="3:12" s="100" customFormat="1" x14ac:dyDescent="0.25">
      <c r="C434" s="385"/>
      <c r="E434" s="514"/>
      <c r="F434" s="514"/>
      <c r="G434" s="514"/>
      <c r="H434" s="514"/>
      <c r="I434" s="514"/>
      <c r="J434" s="514"/>
      <c r="K434" s="514"/>
      <c r="L434" s="514"/>
    </row>
    <row r="435" spans="3:12" s="100" customFormat="1" x14ac:dyDescent="0.25">
      <c r="C435" s="385"/>
      <c r="E435" s="514"/>
      <c r="F435" s="514"/>
      <c r="G435" s="514"/>
      <c r="H435" s="514"/>
      <c r="I435" s="514"/>
      <c r="J435" s="514"/>
      <c r="K435" s="514"/>
      <c r="L435" s="514"/>
    </row>
    <row r="436" spans="3:12" s="100" customFormat="1" x14ac:dyDescent="0.25">
      <c r="C436" s="385"/>
      <c r="E436" s="514"/>
      <c r="F436" s="514"/>
      <c r="G436" s="514"/>
      <c r="H436" s="514"/>
      <c r="I436" s="514"/>
      <c r="J436" s="514"/>
      <c r="K436" s="514"/>
      <c r="L436" s="514"/>
    </row>
    <row r="437" spans="3:12" s="100" customFormat="1" x14ac:dyDescent="0.25">
      <c r="C437" s="385"/>
      <c r="E437" s="514"/>
      <c r="F437" s="514"/>
      <c r="G437" s="514"/>
      <c r="H437" s="514"/>
      <c r="I437" s="514"/>
      <c r="J437" s="514"/>
      <c r="K437" s="514"/>
      <c r="L437" s="514"/>
    </row>
    <row r="438" spans="3:12" s="100" customFormat="1" x14ac:dyDescent="0.25">
      <c r="C438" s="385"/>
      <c r="E438" s="514"/>
      <c r="F438" s="514"/>
      <c r="G438" s="514"/>
      <c r="H438" s="514"/>
      <c r="I438" s="514"/>
      <c r="J438" s="514"/>
      <c r="K438" s="514"/>
      <c r="L438" s="514"/>
    </row>
    <row r="439" spans="3:12" s="100" customFormat="1" x14ac:dyDescent="0.25">
      <c r="C439" s="385"/>
      <c r="E439" s="514"/>
      <c r="F439" s="514"/>
      <c r="G439" s="514"/>
      <c r="H439" s="514"/>
      <c r="I439" s="514"/>
      <c r="J439" s="514"/>
      <c r="K439" s="514"/>
      <c r="L439" s="514"/>
    </row>
    <row r="440" spans="3:12" s="100" customFormat="1" x14ac:dyDescent="0.25">
      <c r="C440" s="385"/>
      <c r="E440" s="514"/>
      <c r="F440" s="514"/>
      <c r="G440" s="514"/>
      <c r="H440" s="514"/>
      <c r="I440" s="514"/>
      <c r="J440" s="514"/>
      <c r="K440" s="514"/>
      <c r="L440" s="514"/>
    </row>
    <row r="441" spans="3:12" s="100" customFormat="1" x14ac:dyDescent="0.25">
      <c r="C441" s="385"/>
      <c r="E441" s="514"/>
      <c r="F441" s="514"/>
      <c r="G441" s="514"/>
      <c r="H441" s="514"/>
      <c r="I441" s="514"/>
      <c r="J441" s="514"/>
      <c r="K441" s="514"/>
      <c r="L441" s="514"/>
    </row>
    <row r="442" spans="3:12" s="100" customFormat="1" x14ac:dyDescent="0.25">
      <c r="C442" s="385"/>
      <c r="E442" s="514"/>
      <c r="F442" s="514"/>
      <c r="G442" s="514"/>
      <c r="H442" s="514"/>
      <c r="I442" s="514"/>
      <c r="J442" s="514"/>
      <c r="K442" s="514"/>
      <c r="L442" s="514"/>
    </row>
    <row r="443" spans="3:12" s="100" customFormat="1" x14ac:dyDescent="0.25">
      <c r="C443" s="385"/>
      <c r="E443" s="514"/>
      <c r="F443" s="514"/>
      <c r="G443" s="514"/>
      <c r="H443" s="514"/>
      <c r="I443" s="514"/>
      <c r="J443" s="514"/>
      <c r="K443" s="514"/>
      <c r="L443" s="514"/>
    </row>
    <row r="444" spans="3:12" s="100" customFormat="1" x14ac:dyDescent="0.25">
      <c r="C444" s="385"/>
      <c r="E444" s="514"/>
      <c r="F444" s="514"/>
      <c r="G444" s="514"/>
      <c r="H444" s="514"/>
      <c r="I444" s="514"/>
      <c r="J444" s="514"/>
      <c r="K444" s="514"/>
      <c r="L444" s="514"/>
    </row>
    <row r="445" spans="3:12" s="100" customFormat="1" x14ac:dyDescent="0.25">
      <c r="C445" s="385"/>
      <c r="E445" s="514"/>
      <c r="F445" s="514"/>
      <c r="G445" s="514"/>
      <c r="H445" s="514"/>
      <c r="I445" s="514"/>
      <c r="J445" s="514"/>
      <c r="K445" s="514"/>
      <c r="L445" s="514"/>
    </row>
    <row r="446" spans="3:12" s="100" customFormat="1" x14ac:dyDescent="0.25">
      <c r="C446" s="385"/>
      <c r="E446" s="514"/>
      <c r="F446" s="514"/>
      <c r="G446" s="514"/>
      <c r="H446" s="514"/>
      <c r="I446" s="514"/>
      <c r="J446" s="514"/>
      <c r="K446" s="514"/>
      <c r="L446" s="514"/>
    </row>
    <row r="447" spans="3:12" s="100" customFormat="1" x14ac:dyDescent="0.25">
      <c r="C447" s="385"/>
      <c r="E447" s="514"/>
      <c r="F447" s="514"/>
      <c r="G447" s="514"/>
      <c r="H447" s="514"/>
      <c r="I447" s="514"/>
      <c r="J447" s="514"/>
      <c r="K447" s="514"/>
      <c r="L447" s="514"/>
    </row>
    <row r="448" spans="3:12" s="100" customFormat="1" x14ac:dyDescent="0.25">
      <c r="C448" s="385"/>
      <c r="E448" s="514"/>
      <c r="F448" s="514"/>
      <c r="G448" s="514"/>
      <c r="H448" s="514"/>
      <c r="I448" s="514"/>
      <c r="J448" s="514"/>
      <c r="K448" s="514"/>
      <c r="L448" s="514"/>
    </row>
    <row r="449" spans="3:12" s="100" customFormat="1" x14ac:dyDescent="0.25">
      <c r="C449" s="385"/>
      <c r="E449" s="514"/>
      <c r="F449" s="514"/>
      <c r="G449" s="514"/>
      <c r="H449" s="514"/>
      <c r="I449" s="514"/>
      <c r="J449" s="514"/>
      <c r="K449" s="514"/>
      <c r="L449" s="514"/>
    </row>
    <row r="450" spans="3:12" s="100" customFormat="1" x14ac:dyDescent="0.25">
      <c r="C450" s="385"/>
      <c r="E450" s="514"/>
      <c r="F450" s="514"/>
      <c r="G450" s="514"/>
      <c r="H450" s="514"/>
      <c r="I450" s="514"/>
      <c r="J450" s="514"/>
      <c r="K450" s="514"/>
      <c r="L450" s="514"/>
    </row>
    <row r="451" spans="3:12" s="100" customFormat="1" x14ac:dyDescent="0.25">
      <c r="C451" s="385"/>
      <c r="E451" s="514"/>
      <c r="F451" s="514"/>
      <c r="G451" s="514"/>
      <c r="H451" s="514"/>
      <c r="I451" s="514"/>
      <c r="J451" s="514"/>
      <c r="K451" s="514"/>
      <c r="L451" s="514"/>
    </row>
    <row r="452" spans="3:12" s="100" customFormat="1" x14ac:dyDescent="0.25">
      <c r="C452" s="385"/>
      <c r="E452" s="514"/>
      <c r="F452" s="514"/>
      <c r="G452" s="514"/>
      <c r="H452" s="514"/>
      <c r="I452" s="514"/>
      <c r="J452" s="514"/>
      <c r="K452" s="514"/>
      <c r="L452" s="514"/>
    </row>
    <row r="453" spans="3:12" s="100" customFormat="1" x14ac:dyDescent="0.25">
      <c r="C453" s="385"/>
      <c r="E453" s="514"/>
      <c r="F453" s="514"/>
      <c r="G453" s="514"/>
      <c r="H453" s="514"/>
      <c r="I453" s="514"/>
      <c r="J453" s="514"/>
      <c r="K453" s="514"/>
      <c r="L453" s="514"/>
    </row>
    <row r="454" spans="3:12" s="100" customFormat="1" x14ac:dyDescent="0.25">
      <c r="C454" s="385"/>
      <c r="E454" s="514"/>
      <c r="F454" s="514"/>
      <c r="G454" s="514"/>
      <c r="H454" s="514"/>
      <c r="I454" s="514"/>
      <c r="J454" s="514"/>
      <c r="K454" s="514"/>
      <c r="L454" s="514"/>
    </row>
    <row r="455" spans="3:12" s="100" customFormat="1" x14ac:dyDescent="0.25">
      <c r="C455" s="385"/>
      <c r="E455" s="514"/>
      <c r="F455" s="514"/>
      <c r="G455" s="514"/>
      <c r="H455" s="514"/>
      <c r="I455" s="514"/>
      <c r="J455" s="514"/>
      <c r="K455" s="514"/>
      <c r="L455" s="514"/>
    </row>
    <row r="456" spans="3:12" s="100" customFormat="1" x14ac:dyDescent="0.25">
      <c r="C456" s="385"/>
      <c r="E456" s="514"/>
      <c r="F456" s="514"/>
      <c r="G456" s="514"/>
      <c r="H456" s="514"/>
      <c r="I456" s="514"/>
      <c r="J456" s="514"/>
      <c r="K456" s="514"/>
      <c r="L456" s="514"/>
    </row>
    <row r="457" spans="3:12" s="100" customFormat="1" x14ac:dyDescent="0.25">
      <c r="C457" s="385"/>
      <c r="E457" s="514"/>
      <c r="F457" s="514"/>
      <c r="G457" s="514"/>
      <c r="H457" s="514"/>
      <c r="I457" s="514"/>
      <c r="J457" s="514"/>
      <c r="K457" s="514"/>
      <c r="L457" s="514"/>
    </row>
    <row r="458" spans="3:12" s="100" customFormat="1" x14ac:dyDescent="0.25">
      <c r="C458" s="385"/>
      <c r="E458" s="514"/>
      <c r="F458" s="514"/>
      <c r="G458" s="514"/>
      <c r="H458" s="514"/>
      <c r="I458" s="514"/>
      <c r="J458" s="514"/>
      <c r="K458" s="514"/>
      <c r="L458" s="514"/>
    </row>
    <row r="459" spans="3:12" s="100" customFormat="1" x14ac:dyDescent="0.25">
      <c r="C459" s="385"/>
      <c r="E459" s="514"/>
      <c r="F459" s="514"/>
      <c r="G459" s="514"/>
      <c r="H459" s="514"/>
      <c r="I459" s="514"/>
      <c r="J459" s="514"/>
      <c r="K459" s="514"/>
      <c r="L459" s="514"/>
    </row>
    <row r="460" spans="3:12" s="100" customFormat="1" x14ac:dyDescent="0.25">
      <c r="C460" s="385"/>
      <c r="E460" s="514"/>
      <c r="F460" s="514"/>
      <c r="G460" s="514"/>
      <c r="H460" s="514"/>
      <c r="I460" s="514"/>
      <c r="J460" s="514"/>
      <c r="K460" s="514"/>
      <c r="L460" s="514"/>
    </row>
    <row r="461" spans="3:12" s="100" customFormat="1" x14ac:dyDescent="0.25">
      <c r="C461" s="385"/>
      <c r="E461" s="514"/>
      <c r="F461" s="514"/>
      <c r="G461" s="514"/>
      <c r="H461" s="514"/>
      <c r="I461" s="514"/>
      <c r="J461" s="514"/>
      <c r="K461" s="514"/>
      <c r="L461" s="514"/>
    </row>
    <row r="462" spans="3:12" s="100" customFormat="1" x14ac:dyDescent="0.25">
      <c r="C462" s="385"/>
      <c r="E462" s="514"/>
      <c r="F462" s="514"/>
      <c r="G462" s="514"/>
      <c r="H462" s="514"/>
      <c r="I462" s="514"/>
      <c r="J462" s="514"/>
      <c r="K462" s="514"/>
      <c r="L462" s="514"/>
    </row>
    <row r="463" spans="3:12" s="100" customFormat="1" x14ac:dyDescent="0.25">
      <c r="C463" s="385"/>
      <c r="E463" s="514"/>
      <c r="F463" s="514"/>
      <c r="G463" s="514"/>
      <c r="H463" s="514"/>
      <c r="I463" s="514"/>
      <c r="J463" s="514"/>
      <c r="K463" s="514"/>
      <c r="L463" s="514"/>
    </row>
    <row r="464" spans="3:12" s="100" customFormat="1" x14ac:dyDescent="0.25">
      <c r="C464" s="385"/>
      <c r="E464" s="514"/>
      <c r="F464" s="514"/>
      <c r="G464" s="514"/>
      <c r="H464" s="514"/>
      <c r="I464" s="514"/>
      <c r="J464" s="514"/>
      <c r="K464" s="514"/>
      <c r="L464" s="514"/>
    </row>
    <row r="465" spans="3:12" s="100" customFormat="1" x14ac:dyDescent="0.25">
      <c r="C465" s="385"/>
      <c r="E465" s="514"/>
      <c r="F465" s="514"/>
      <c r="G465" s="514"/>
      <c r="H465" s="514"/>
      <c r="I465" s="514"/>
      <c r="J465" s="514"/>
      <c r="K465" s="514"/>
      <c r="L465" s="514"/>
    </row>
    <row r="466" spans="3:12" s="100" customFormat="1" x14ac:dyDescent="0.25">
      <c r="C466" s="385"/>
      <c r="E466" s="514"/>
      <c r="F466" s="514"/>
      <c r="G466" s="514"/>
      <c r="H466" s="514"/>
      <c r="I466" s="514"/>
      <c r="J466" s="514"/>
      <c r="K466" s="514"/>
      <c r="L466" s="514"/>
    </row>
    <row r="467" spans="3:12" s="100" customFormat="1" x14ac:dyDescent="0.25">
      <c r="C467" s="385"/>
      <c r="E467" s="514"/>
      <c r="F467" s="514"/>
      <c r="G467" s="514"/>
      <c r="H467" s="514"/>
      <c r="I467" s="514"/>
      <c r="J467" s="514"/>
      <c r="K467" s="514"/>
      <c r="L467" s="514"/>
    </row>
    <row r="468" spans="3:12" s="100" customFormat="1" x14ac:dyDescent="0.25">
      <c r="C468" s="385"/>
      <c r="E468" s="514"/>
      <c r="F468" s="514"/>
      <c r="G468" s="514"/>
      <c r="H468" s="514"/>
      <c r="I468" s="514"/>
      <c r="J468" s="514"/>
      <c r="K468" s="514"/>
      <c r="L468" s="514"/>
    </row>
    <row r="469" spans="3:12" s="100" customFormat="1" x14ac:dyDescent="0.25">
      <c r="C469" s="385"/>
      <c r="E469" s="514"/>
      <c r="F469" s="514"/>
      <c r="G469" s="514"/>
      <c r="H469" s="514"/>
      <c r="I469" s="514"/>
      <c r="J469" s="514"/>
      <c r="K469" s="514"/>
      <c r="L469" s="514"/>
    </row>
    <row r="470" spans="3:12" s="100" customFormat="1" x14ac:dyDescent="0.25">
      <c r="C470" s="385"/>
      <c r="E470" s="514"/>
      <c r="F470" s="514"/>
      <c r="G470" s="514"/>
      <c r="H470" s="514"/>
      <c r="I470" s="514"/>
      <c r="J470" s="514"/>
      <c r="K470" s="514"/>
      <c r="L470" s="514"/>
    </row>
    <row r="471" spans="3:12" s="100" customFormat="1" x14ac:dyDescent="0.25">
      <c r="C471" s="385"/>
      <c r="E471" s="514"/>
      <c r="F471" s="514"/>
      <c r="G471" s="514"/>
      <c r="H471" s="514"/>
      <c r="I471" s="514"/>
      <c r="J471" s="514"/>
      <c r="K471" s="514"/>
      <c r="L471" s="514"/>
    </row>
    <row r="472" spans="3:12" s="100" customFormat="1" x14ac:dyDescent="0.25">
      <c r="C472" s="385"/>
      <c r="E472" s="514"/>
      <c r="F472" s="514"/>
      <c r="G472" s="514"/>
      <c r="H472" s="514"/>
      <c r="I472" s="514"/>
      <c r="J472" s="514"/>
      <c r="K472" s="514"/>
      <c r="L472" s="514"/>
    </row>
    <row r="473" spans="3:12" s="100" customFormat="1" x14ac:dyDescent="0.25">
      <c r="C473" s="385"/>
      <c r="E473" s="514"/>
      <c r="F473" s="514"/>
      <c r="G473" s="514"/>
      <c r="H473" s="514"/>
      <c r="I473" s="514"/>
      <c r="J473" s="514"/>
      <c r="K473" s="514"/>
      <c r="L473" s="514"/>
    </row>
    <row r="474" spans="3:12" s="100" customFormat="1" x14ac:dyDescent="0.25">
      <c r="C474" s="385"/>
      <c r="E474" s="514"/>
      <c r="F474" s="514"/>
      <c r="G474" s="514"/>
      <c r="H474" s="514"/>
      <c r="I474" s="514"/>
      <c r="J474" s="514"/>
      <c r="K474" s="514"/>
      <c r="L474" s="514"/>
    </row>
    <row r="475" spans="3:12" s="100" customFormat="1" x14ac:dyDescent="0.25">
      <c r="C475" s="385"/>
      <c r="E475" s="514"/>
      <c r="F475" s="514"/>
      <c r="G475" s="514"/>
      <c r="H475" s="514"/>
      <c r="I475" s="514"/>
      <c r="J475" s="514"/>
      <c r="K475" s="514"/>
      <c r="L475" s="514"/>
    </row>
    <row r="476" spans="3:12" s="100" customFormat="1" x14ac:dyDescent="0.25">
      <c r="C476" s="385"/>
      <c r="E476" s="514"/>
      <c r="F476" s="514"/>
      <c r="G476" s="514"/>
      <c r="H476" s="514"/>
      <c r="I476" s="514"/>
      <c r="J476" s="514"/>
      <c r="K476" s="514"/>
      <c r="L476" s="514"/>
    </row>
    <row r="477" spans="3:12" s="100" customFormat="1" x14ac:dyDescent="0.25">
      <c r="C477" s="385"/>
      <c r="E477" s="514"/>
      <c r="F477" s="514"/>
      <c r="G477" s="514"/>
      <c r="H477" s="514"/>
      <c r="I477" s="514"/>
      <c r="J477" s="514"/>
      <c r="K477" s="514"/>
      <c r="L477" s="514"/>
    </row>
    <row r="478" spans="3:12" s="100" customFormat="1" x14ac:dyDescent="0.25">
      <c r="C478" s="385"/>
      <c r="E478" s="514"/>
      <c r="F478" s="514"/>
      <c r="G478" s="514"/>
      <c r="H478" s="514"/>
      <c r="I478" s="514"/>
      <c r="J478" s="514"/>
      <c r="K478" s="514"/>
      <c r="L478" s="514"/>
    </row>
    <row r="479" spans="3:12" s="100" customFormat="1" x14ac:dyDescent="0.25">
      <c r="C479" s="385"/>
      <c r="E479" s="514"/>
      <c r="F479" s="514"/>
      <c r="G479" s="514"/>
      <c r="H479" s="514"/>
      <c r="I479" s="514"/>
      <c r="J479" s="514"/>
      <c r="K479" s="514"/>
      <c r="L479" s="514"/>
    </row>
    <row r="480" spans="3:12" s="100" customFormat="1" x14ac:dyDescent="0.25">
      <c r="C480" s="385"/>
      <c r="E480" s="514"/>
      <c r="F480" s="514"/>
      <c r="G480" s="514"/>
      <c r="H480" s="514"/>
      <c r="I480" s="514"/>
      <c r="J480" s="514"/>
      <c r="K480" s="514"/>
      <c r="L480" s="514"/>
    </row>
    <row r="481" spans="3:12" s="100" customFormat="1" x14ac:dyDescent="0.25">
      <c r="C481" s="385"/>
      <c r="E481" s="514"/>
      <c r="F481" s="514"/>
      <c r="G481" s="514"/>
      <c r="H481" s="514"/>
      <c r="I481" s="514"/>
      <c r="J481" s="514"/>
      <c r="K481" s="514"/>
      <c r="L481" s="514"/>
    </row>
    <row r="482" spans="3:12" s="100" customFormat="1" x14ac:dyDescent="0.25">
      <c r="C482" s="385"/>
      <c r="E482" s="514"/>
      <c r="F482" s="514"/>
      <c r="G482" s="514"/>
      <c r="H482" s="514"/>
      <c r="I482" s="514"/>
      <c r="J482" s="514"/>
      <c r="K482" s="514"/>
      <c r="L482" s="514"/>
    </row>
    <row r="483" spans="3:12" s="100" customFormat="1" x14ac:dyDescent="0.25">
      <c r="C483" s="385"/>
      <c r="E483" s="514"/>
      <c r="F483" s="514"/>
      <c r="G483" s="514"/>
      <c r="H483" s="514"/>
      <c r="I483" s="514"/>
      <c r="J483" s="514"/>
      <c r="K483" s="514"/>
      <c r="L483" s="514"/>
    </row>
    <row r="484" spans="3:12" s="100" customFormat="1" x14ac:dyDescent="0.25">
      <c r="C484" s="385"/>
      <c r="E484" s="514"/>
      <c r="F484" s="514"/>
      <c r="G484" s="514"/>
      <c r="H484" s="514"/>
      <c r="I484" s="514"/>
      <c r="J484" s="514"/>
      <c r="K484" s="514"/>
      <c r="L484" s="514"/>
    </row>
    <row r="485" spans="3:12" s="100" customFormat="1" x14ac:dyDescent="0.25">
      <c r="C485" s="385"/>
      <c r="E485" s="514"/>
      <c r="F485" s="514"/>
      <c r="G485" s="514"/>
      <c r="H485" s="514"/>
      <c r="I485" s="514"/>
      <c r="J485" s="514"/>
      <c r="K485" s="514"/>
      <c r="L485" s="514"/>
    </row>
    <row r="486" spans="3:12" s="100" customFormat="1" x14ac:dyDescent="0.25">
      <c r="C486" s="385"/>
      <c r="E486" s="514"/>
      <c r="F486" s="514"/>
      <c r="G486" s="514"/>
      <c r="H486" s="514"/>
      <c r="I486" s="514"/>
      <c r="J486" s="514"/>
      <c r="K486" s="514"/>
      <c r="L486" s="514"/>
    </row>
    <row r="487" spans="3:12" s="100" customFormat="1" x14ac:dyDescent="0.25">
      <c r="C487" s="385"/>
      <c r="E487" s="514"/>
      <c r="F487" s="514"/>
      <c r="G487" s="514"/>
      <c r="H487" s="514"/>
      <c r="I487" s="514"/>
      <c r="J487" s="514"/>
      <c r="K487" s="514"/>
      <c r="L487" s="514"/>
    </row>
    <row r="488" spans="3:12" s="100" customFormat="1" x14ac:dyDescent="0.25">
      <c r="C488" s="385"/>
      <c r="E488" s="514"/>
      <c r="F488" s="514"/>
      <c r="G488" s="514"/>
      <c r="H488" s="514"/>
      <c r="I488" s="514"/>
      <c r="J488" s="514"/>
      <c r="K488" s="514"/>
      <c r="L488" s="514"/>
    </row>
    <row r="489" spans="3:12" s="100" customFormat="1" x14ac:dyDescent="0.25">
      <c r="C489" s="385"/>
      <c r="E489" s="514"/>
      <c r="F489" s="514"/>
      <c r="G489" s="514"/>
      <c r="H489" s="514"/>
      <c r="I489" s="514"/>
      <c r="J489" s="514"/>
      <c r="K489" s="514"/>
      <c r="L489" s="514"/>
    </row>
    <row r="490" spans="3:12" s="100" customFormat="1" x14ac:dyDescent="0.25">
      <c r="C490" s="385"/>
      <c r="E490" s="514"/>
      <c r="F490" s="514"/>
      <c r="G490" s="514"/>
      <c r="H490" s="514"/>
      <c r="I490" s="514"/>
      <c r="J490" s="514"/>
      <c r="K490" s="514"/>
      <c r="L490" s="514"/>
    </row>
    <row r="491" spans="3:12" s="100" customFormat="1" x14ac:dyDescent="0.25">
      <c r="C491" s="385"/>
      <c r="E491" s="514"/>
      <c r="F491" s="514"/>
      <c r="G491" s="514"/>
      <c r="H491" s="514"/>
      <c r="I491" s="514"/>
      <c r="J491" s="514"/>
      <c r="K491" s="514"/>
      <c r="L491" s="514"/>
    </row>
    <row r="492" spans="3:12" s="100" customFormat="1" x14ac:dyDescent="0.25">
      <c r="C492" s="385"/>
      <c r="E492" s="514"/>
      <c r="F492" s="514"/>
      <c r="G492" s="514"/>
      <c r="H492" s="514"/>
      <c r="I492" s="514"/>
      <c r="J492" s="514"/>
      <c r="K492" s="514"/>
      <c r="L492" s="514"/>
    </row>
    <row r="493" spans="3:12" s="100" customFormat="1" x14ac:dyDescent="0.25">
      <c r="C493" s="385"/>
      <c r="E493" s="514"/>
      <c r="F493" s="514"/>
      <c r="G493" s="514"/>
      <c r="H493" s="514"/>
      <c r="I493" s="514"/>
      <c r="J493" s="514"/>
      <c r="K493" s="514"/>
      <c r="L493" s="514"/>
    </row>
    <row r="494" spans="3:12" s="100" customFormat="1" x14ac:dyDescent="0.25">
      <c r="C494" s="385"/>
      <c r="E494" s="514"/>
      <c r="F494" s="514"/>
      <c r="G494" s="514"/>
      <c r="H494" s="514"/>
      <c r="I494" s="514"/>
      <c r="J494" s="514"/>
      <c r="K494" s="514"/>
      <c r="L494" s="514"/>
    </row>
    <row r="495" spans="3:12" s="100" customFormat="1" x14ac:dyDescent="0.25">
      <c r="C495" s="385"/>
      <c r="E495" s="514"/>
      <c r="F495" s="514"/>
      <c r="G495" s="514"/>
      <c r="H495" s="514"/>
      <c r="I495" s="514"/>
      <c r="J495" s="514"/>
      <c r="K495" s="514"/>
      <c r="L495" s="514"/>
    </row>
    <row r="496" spans="3:12" s="100" customFormat="1" x14ac:dyDescent="0.25">
      <c r="C496" s="385"/>
      <c r="E496" s="514"/>
      <c r="F496" s="514"/>
      <c r="G496" s="514"/>
      <c r="H496" s="514"/>
      <c r="I496" s="514"/>
      <c r="J496" s="514"/>
      <c r="K496" s="514"/>
      <c r="L496" s="514"/>
    </row>
    <row r="497" spans="3:12" s="100" customFormat="1" x14ac:dyDescent="0.25">
      <c r="C497" s="385"/>
      <c r="E497" s="514"/>
      <c r="F497" s="514"/>
      <c r="G497" s="514"/>
      <c r="H497" s="514"/>
      <c r="I497" s="514"/>
      <c r="J497" s="514"/>
      <c r="K497" s="514"/>
      <c r="L497" s="514"/>
    </row>
    <row r="498" spans="3:12" s="100" customFormat="1" x14ac:dyDescent="0.25">
      <c r="C498" s="385"/>
      <c r="E498" s="514"/>
      <c r="F498" s="514"/>
      <c r="G498" s="514"/>
      <c r="H498" s="514"/>
      <c r="I498" s="514"/>
      <c r="J498" s="514"/>
      <c r="K498" s="514"/>
      <c r="L498" s="514"/>
    </row>
    <row r="499" spans="3:12" s="100" customFormat="1" x14ac:dyDescent="0.25">
      <c r="C499" s="385"/>
      <c r="E499" s="514"/>
      <c r="F499" s="514"/>
      <c r="G499" s="514"/>
      <c r="H499" s="514"/>
      <c r="I499" s="514"/>
      <c r="J499" s="514"/>
      <c r="K499" s="514"/>
      <c r="L499" s="514"/>
    </row>
    <row r="500" spans="3:12" s="100" customFormat="1" x14ac:dyDescent="0.25">
      <c r="C500" s="385"/>
      <c r="E500" s="514"/>
      <c r="F500" s="514"/>
      <c r="G500" s="514"/>
      <c r="H500" s="514"/>
      <c r="I500" s="514"/>
      <c r="J500" s="514"/>
      <c r="K500" s="514"/>
      <c r="L500" s="514"/>
    </row>
    <row r="501" spans="3:12" s="100" customFormat="1" x14ac:dyDescent="0.25">
      <c r="C501" s="385"/>
      <c r="E501" s="514"/>
      <c r="F501" s="514"/>
      <c r="G501" s="514"/>
      <c r="H501" s="514"/>
      <c r="I501" s="514"/>
      <c r="J501" s="514"/>
      <c r="K501" s="514"/>
      <c r="L501" s="514"/>
    </row>
    <row r="502" spans="3:12" s="100" customFormat="1" x14ac:dyDescent="0.25">
      <c r="C502" s="385"/>
      <c r="E502" s="514"/>
      <c r="F502" s="514"/>
      <c r="G502" s="514"/>
      <c r="H502" s="514"/>
      <c r="I502" s="514"/>
      <c r="J502" s="514"/>
      <c r="K502" s="514"/>
      <c r="L502" s="514"/>
    </row>
    <row r="503" spans="3:12" s="100" customFormat="1" x14ac:dyDescent="0.25">
      <c r="C503" s="385"/>
      <c r="E503" s="514"/>
      <c r="F503" s="514"/>
      <c r="G503" s="514"/>
      <c r="H503" s="514"/>
      <c r="I503" s="514"/>
      <c r="J503" s="514"/>
      <c r="K503" s="514"/>
      <c r="L503" s="514"/>
    </row>
    <row r="504" spans="3:12" s="100" customFormat="1" x14ac:dyDescent="0.25">
      <c r="C504" s="385"/>
      <c r="E504" s="514"/>
      <c r="F504" s="514"/>
      <c r="G504" s="514"/>
      <c r="H504" s="514"/>
      <c r="I504" s="514"/>
      <c r="J504" s="514"/>
      <c r="K504" s="514"/>
      <c r="L504" s="514"/>
    </row>
    <row r="505" spans="3:12" s="100" customFormat="1" x14ac:dyDescent="0.25">
      <c r="C505" s="385"/>
      <c r="E505" s="514"/>
      <c r="F505" s="514"/>
      <c r="G505" s="514"/>
      <c r="H505" s="514"/>
      <c r="I505" s="514"/>
      <c r="J505" s="514"/>
      <c r="K505" s="514"/>
      <c r="L505" s="514"/>
    </row>
    <row r="506" spans="3:12" s="100" customFormat="1" x14ac:dyDescent="0.25">
      <c r="C506" s="385"/>
      <c r="E506" s="514"/>
      <c r="F506" s="514"/>
      <c r="G506" s="514"/>
      <c r="H506" s="514"/>
      <c r="I506" s="514"/>
      <c r="J506" s="514"/>
      <c r="K506" s="514"/>
      <c r="L506" s="514"/>
    </row>
    <row r="507" spans="3:12" s="100" customFormat="1" x14ac:dyDescent="0.25">
      <c r="C507" s="385"/>
      <c r="E507" s="514"/>
      <c r="F507" s="514"/>
      <c r="G507" s="514"/>
      <c r="H507" s="514"/>
      <c r="I507" s="514"/>
      <c r="J507" s="514"/>
      <c r="K507" s="514"/>
      <c r="L507" s="514"/>
    </row>
    <row r="508" spans="3:12" s="100" customFormat="1" x14ac:dyDescent="0.25">
      <c r="C508" s="385"/>
      <c r="E508" s="514"/>
      <c r="F508" s="514"/>
      <c r="G508" s="514"/>
      <c r="H508" s="514"/>
      <c r="I508" s="514"/>
      <c r="J508" s="514"/>
      <c r="K508" s="514"/>
      <c r="L508" s="514"/>
    </row>
    <row r="509" spans="3:12" s="100" customFormat="1" x14ac:dyDescent="0.25">
      <c r="C509" s="385"/>
      <c r="E509" s="514"/>
      <c r="F509" s="514"/>
      <c r="G509" s="514"/>
      <c r="H509" s="514"/>
      <c r="I509" s="514"/>
      <c r="J509" s="514"/>
      <c r="K509" s="514"/>
      <c r="L509" s="514"/>
    </row>
    <row r="510" spans="3:12" s="100" customFormat="1" x14ac:dyDescent="0.25">
      <c r="C510" s="385"/>
      <c r="E510" s="514"/>
      <c r="F510" s="514"/>
      <c r="G510" s="514"/>
      <c r="H510" s="514"/>
      <c r="I510" s="514"/>
      <c r="J510" s="514"/>
      <c r="K510" s="514"/>
      <c r="L510" s="514"/>
    </row>
    <row r="511" spans="3:12" s="100" customFormat="1" x14ac:dyDescent="0.25">
      <c r="C511" s="385"/>
      <c r="E511" s="514"/>
      <c r="F511" s="514"/>
      <c r="G511" s="514"/>
      <c r="H511" s="514"/>
      <c r="I511" s="514"/>
      <c r="J511" s="514"/>
      <c r="K511" s="514"/>
      <c r="L511" s="514"/>
    </row>
    <row r="512" spans="3:12" s="100" customFormat="1" x14ac:dyDescent="0.25">
      <c r="C512" s="385"/>
      <c r="E512" s="514"/>
      <c r="F512" s="514"/>
      <c r="G512" s="514"/>
      <c r="H512" s="514"/>
      <c r="I512" s="514"/>
      <c r="J512" s="514"/>
      <c r="K512" s="514"/>
      <c r="L512" s="514"/>
    </row>
    <row r="513" spans="3:12" s="100" customFormat="1" x14ac:dyDescent="0.25">
      <c r="C513" s="385"/>
      <c r="E513" s="514"/>
      <c r="F513" s="514"/>
      <c r="G513" s="514"/>
      <c r="H513" s="514"/>
      <c r="I513" s="514"/>
      <c r="J513" s="514"/>
      <c r="K513" s="514"/>
      <c r="L513" s="514"/>
    </row>
    <row r="514" spans="3:12" s="100" customFormat="1" x14ac:dyDescent="0.25">
      <c r="C514" s="385"/>
      <c r="E514" s="514"/>
      <c r="F514" s="514"/>
      <c r="G514" s="514"/>
      <c r="H514" s="514"/>
      <c r="I514" s="514"/>
      <c r="J514" s="514"/>
      <c r="K514" s="514"/>
      <c r="L514" s="514"/>
    </row>
    <row r="515" spans="3:12" s="100" customFormat="1" x14ac:dyDescent="0.25">
      <c r="C515" s="385"/>
      <c r="E515" s="514"/>
      <c r="F515" s="514"/>
      <c r="G515" s="514"/>
      <c r="H515" s="514"/>
      <c r="I515" s="514"/>
      <c r="J515" s="514"/>
      <c r="K515" s="514"/>
      <c r="L515" s="514"/>
    </row>
    <row r="516" spans="3:12" s="100" customFormat="1" x14ac:dyDescent="0.25">
      <c r="C516" s="385"/>
      <c r="E516" s="514"/>
      <c r="F516" s="514"/>
      <c r="G516" s="514"/>
      <c r="H516" s="514"/>
      <c r="I516" s="514"/>
      <c r="J516" s="514"/>
      <c r="K516" s="514"/>
      <c r="L516" s="514"/>
    </row>
    <row r="517" spans="3:12" s="100" customFormat="1" x14ac:dyDescent="0.25">
      <c r="C517" s="385"/>
      <c r="E517" s="514"/>
      <c r="F517" s="514"/>
      <c r="G517" s="514"/>
      <c r="H517" s="514"/>
      <c r="I517" s="514"/>
      <c r="J517" s="514"/>
      <c r="K517" s="514"/>
      <c r="L517" s="514"/>
    </row>
    <row r="518" spans="3:12" s="100" customFormat="1" x14ac:dyDescent="0.25">
      <c r="C518" s="385"/>
      <c r="E518" s="514"/>
      <c r="F518" s="514"/>
      <c r="G518" s="514"/>
      <c r="H518" s="514"/>
      <c r="I518" s="514"/>
      <c r="J518" s="514"/>
      <c r="K518" s="514"/>
      <c r="L518" s="514"/>
    </row>
    <row r="519" spans="3:12" s="100" customFormat="1" x14ac:dyDescent="0.25">
      <c r="C519" s="385"/>
      <c r="E519" s="514"/>
      <c r="F519" s="514"/>
      <c r="G519" s="514"/>
      <c r="H519" s="514"/>
      <c r="I519" s="514"/>
      <c r="J519" s="514"/>
      <c r="K519" s="514"/>
      <c r="L519" s="514"/>
    </row>
    <row r="520" spans="3:12" s="100" customFormat="1" x14ac:dyDescent="0.25">
      <c r="C520" s="385"/>
      <c r="E520" s="514"/>
      <c r="F520" s="514"/>
      <c r="G520" s="514"/>
      <c r="H520" s="514"/>
      <c r="I520" s="514"/>
      <c r="J520" s="514"/>
      <c r="K520" s="514"/>
      <c r="L520" s="514"/>
    </row>
    <row r="521" spans="3:12" s="100" customFormat="1" x14ac:dyDescent="0.25">
      <c r="C521" s="385"/>
      <c r="E521" s="514"/>
      <c r="F521" s="514"/>
      <c r="G521" s="514"/>
      <c r="H521" s="514"/>
      <c r="I521" s="514"/>
      <c r="J521" s="514"/>
      <c r="K521" s="514"/>
      <c r="L521" s="514"/>
    </row>
    <row r="522" spans="3:12" s="100" customFormat="1" x14ac:dyDescent="0.25">
      <c r="C522" s="385"/>
      <c r="E522" s="514"/>
      <c r="F522" s="514"/>
      <c r="G522" s="514"/>
      <c r="H522" s="514"/>
      <c r="I522" s="514"/>
      <c r="J522" s="514"/>
      <c r="K522" s="514"/>
      <c r="L522" s="514"/>
    </row>
    <row r="523" spans="3:12" s="100" customFormat="1" x14ac:dyDescent="0.25">
      <c r="C523" s="385"/>
      <c r="E523" s="514"/>
      <c r="F523" s="514"/>
      <c r="G523" s="514"/>
      <c r="H523" s="514"/>
      <c r="I523" s="514"/>
      <c r="J523" s="514"/>
      <c r="K523" s="514"/>
      <c r="L523" s="514"/>
    </row>
    <row r="524" spans="3:12" s="100" customFormat="1" x14ac:dyDescent="0.25">
      <c r="C524" s="385"/>
      <c r="E524" s="514"/>
      <c r="F524" s="514"/>
      <c r="G524" s="514"/>
      <c r="H524" s="514"/>
      <c r="I524" s="514"/>
      <c r="J524" s="514"/>
      <c r="K524" s="514"/>
      <c r="L524" s="514"/>
    </row>
    <row r="525" spans="3:12" s="100" customFormat="1" x14ac:dyDescent="0.25">
      <c r="C525" s="385"/>
      <c r="E525" s="514"/>
      <c r="F525" s="514"/>
      <c r="G525" s="514"/>
      <c r="H525" s="514"/>
      <c r="I525" s="514"/>
      <c r="J525" s="514"/>
      <c r="K525" s="514"/>
      <c r="L525" s="514"/>
    </row>
    <row r="526" spans="3:12" s="100" customFormat="1" x14ac:dyDescent="0.25">
      <c r="C526" s="385"/>
      <c r="E526" s="514"/>
      <c r="F526" s="514"/>
      <c r="G526" s="514"/>
      <c r="H526" s="514"/>
      <c r="I526" s="514"/>
      <c r="J526" s="514"/>
      <c r="K526" s="514"/>
      <c r="L526" s="514"/>
    </row>
    <row r="527" spans="3:12" s="100" customFormat="1" x14ac:dyDescent="0.25">
      <c r="C527" s="385"/>
      <c r="E527" s="514"/>
      <c r="F527" s="514"/>
      <c r="G527" s="514"/>
      <c r="H527" s="514"/>
      <c r="I527" s="514"/>
      <c r="J527" s="514"/>
      <c r="K527" s="514"/>
      <c r="L527" s="514"/>
    </row>
    <row r="528" spans="3:12" s="100" customFormat="1" x14ac:dyDescent="0.25">
      <c r="C528" s="385"/>
      <c r="E528" s="514"/>
      <c r="F528" s="514"/>
      <c r="G528" s="514"/>
      <c r="H528" s="514"/>
      <c r="I528" s="514"/>
      <c r="J528" s="514"/>
      <c r="K528" s="514"/>
      <c r="L528" s="514"/>
    </row>
    <row r="529" spans="3:12" s="100" customFormat="1" x14ac:dyDescent="0.25">
      <c r="C529" s="385"/>
      <c r="E529" s="514"/>
      <c r="F529" s="514"/>
      <c r="G529" s="514"/>
      <c r="H529" s="514"/>
      <c r="I529" s="514"/>
      <c r="J529" s="514"/>
      <c r="K529" s="514"/>
      <c r="L529" s="514"/>
    </row>
    <row r="530" spans="3:12" s="100" customFormat="1" x14ac:dyDescent="0.25">
      <c r="C530" s="385"/>
      <c r="E530" s="514"/>
      <c r="F530" s="514"/>
      <c r="G530" s="514"/>
      <c r="H530" s="514"/>
      <c r="I530" s="514"/>
      <c r="J530" s="514"/>
      <c r="K530" s="514"/>
      <c r="L530" s="514"/>
    </row>
    <row r="531" spans="3:12" s="100" customFormat="1" x14ac:dyDescent="0.25">
      <c r="C531" s="385"/>
      <c r="E531" s="514"/>
      <c r="F531" s="514"/>
      <c r="G531" s="514"/>
      <c r="H531" s="514"/>
      <c r="I531" s="514"/>
      <c r="J531" s="514"/>
      <c r="K531" s="514"/>
      <c r="L531" s="514"/>
    </row>
    <row r="532" spans="3:12" s="100" customFormat="1" x14ac:dyDescent="0.25">
      <c r="C532" s="385"/>
      <c r="E532" s="514"/>
      <c r="F532" s="514"/>
      <c r="G532" s="514"/>
      <c r="H532" s="514"/>
      <c r="I532" s="514"/>
      <c r="J532" s="514"/>
      <c r="K532" s="514"/>
      <c r="L532" s="514"/>
    </row>
    <row r="533" spans="3:12" s="100" customFormat="1" x14ac:dyDescent="0.25">
      <c r="C533" s="385"/>
      <c r="E533" s="514"/>
      <c r="F533" s="514"/>
      <c r="G533" s="514"/>
      <c r="H533" s="514"/>
      <c r="I533" s="514"/>
      <c r="J533" s="514"/>
      <c r="K533" s="514"/>
      <c r="L533" s="514"/>
    </row>
    <row r="534" spans="3:12" s="100" customFormat="1" x14ac:dyDescent="0.25">
      <c r="C534" s="385"/>
      <c r="E534" s="514"/>
      <c r="F534" s="514"/>
      <c r="G534" s="514"/>
      <c r="H534" s="514"/>
      <c r="I534" s="514"/>
      <c r="J534" s="514"/>
      <c r="K534" s="514"/>
      <c r="L534" s="514"/>
    </row>
    <row r="535" spans="3:12" s="100" customFormat="1" x14ac:dyDescent="0.25">
      <c r="C535" s="385"/>
      <c r="E535" s="514"/>
      <c r="F535" s="514"/>
      <c r="G535" s="514"/>
      <c r="H535" s="514"/>
      <c r="I535" s="514"/>
      <c r="J535" s="514"/>
      <c r="K535" s="514"/>
      <c r="L535" s="514"/>
    </row>
    <row r="536" spans="3:12" s="100" customFormat="1" x14ac:dyDescent="0.25">
      <c r="C536" s="385"/>
      <c r="E536" s="514"/>
      <c r="F536" s="514"/>
      <c r="G536" s="514"/>
      <c r="H536" s="514"/>
      <c r="I536" s="514"/>
      <c r="J536" s="514"/>
      <c r="K536" s="514"/>
      <c r="L536" s="514"/>
    </row>
    <row r="537" spans="3:12" s="100" customFormat="1" x14ac:dyDescent="0.25">
      <c r="C537" s="385"/>
      <c r="E537" s="514"/>
      <c r="F537" s="514"/>
      <c r="G537" s="514"/>
      <c r="H537" s="514"/>
      <c r="I537" s="514"/>
      <c r="J537" s="514"/>
      <c r="K537" s="514"/>
      <c r="L537" s="514"/>
    </row>
    <row r="538" spans="3:12" s="100" customFormat="1" x14ac:dyDescent="0.25">
      <c r="C538" s="385"/>
      <c r="E538" s="514"/>
      <c r="F538" s="514"/>
      <c r="G538" s="514"/>
      <c r="H538" s="514"/>
      <c r="I538" s="514"/>
      <c r="J538" s="514"/>
      <c r="K538" s="514"/>
      <c r="L538" s="514"/>
    </row>
    <row r="539" spans="3:12" s="100" customFormat="1" x14ac:dyDescent="0.25">
      <c r="C539" s="385"/>
      <c r="E539" s="514"/>
      <c r="F539" s="514"/>
      <c r="G539" s="514"/>
      <c r="H539" s="514"/>
      <c r="I539" s="514"/>
      <c r="J539" s="514"/>
      <c r="K539" s="514"/>
      <c r="L539" s="514"/>
    </row>
    <row r="540" spans="3:12" s="100" customFormat="1" x14ac:dyDescent="0.25">
      <c r="C540" s="385"/>
      <c r="E540" s="514"/>
      <c r="F540" s="514"/>
      <c r="G540" s="514"/>
      <c r="H540" s="514"/>
      <c r="I540" s="514"/>
      <c r="J540" s="514"/>
      <c r="K540" s="514"/>
      <c r="L540" s="514"/>
    </row>
    <row r="541" spans="3:12" s="100" customFormat="1" x14ac:dyDescent="0.25">
      <c r="C541" s="385"/>
      <c r="E541" s="514"/>
      <c r="F541" s="514"/>
      <c r="G541" s="514"/>
      <c r="H541" s="514"/>
      <c r="I541" s="514"/>
      <c r="J541" s="514"/>
      <c r="K541" s="514"/>
      <c r="L541" s="514"/>
    </row>
    <row r="542" spans="3:12" s="100" customFormat="1" x14ac:dyDescent="0.25">
      <c r="C542" s="385"/>
      <c r="E542" s="514"/>
      <c r="F542" s="514"/>
      <c r="G542" s="514"/>
      <c r="H542" s="514"/>
      <c r="I542" s="514"/>
      <c r="J542" s="514"/>
      <c r="K542" s="514"/>
      <c r="L542" s="514"/>
    </row>
    <row r="543" spans="3:12" s="100" customFormat="1" x14ac:dyDescent="0.25">
      <c r="C543" s="385"/>
      <c r="E543" s="514"/>
      <c r="F543" s="514"/>
      <c r="G543" s="514"/>
      <c r="H543" s="514"/>
      <c r="I543" s="514"/>
      <c r="J543" s="514"/>
      <c r="K543" s="514"/>
      <c r="L543" s="514"/>
    </row>
    <row r="544" spans="3:12" s="100" customFormat="1" x14ac:dyDescent="0.25">
      <c r="C544" s="385"/>
      <c r="E544" s="514"/>
      <c r="F544" s="514"/>
      <c r="G544" s="514"/>
      <c r="H544" s="514"/>
      <c r="I544" s="514"/>
      <c r="J544" s="514"/>
      <c r="K544" s="514"/>
      <c r="L544" s="514"/>
    </row>
    <row r="545" spans="3:12" s="100" customFormat="1" x14ac:dyDescent="0.25">
      <c r="C545" s="385"/>
      <c r="E545" s="514"/>
      <c r="F545" s="514"/>
      <c r="G545" s="514"/>
      <c r="H545" s="514"/>
      <c r="I545" s="514"/>
      <c r="J545" s="514"/>
      <c r="K545" s="514"/>
      <c r="L545" s="514"/>
    </row>
    <row r="546" spans="3:12" s="100" customFormat="1" x14ac:dyDescent="0.25">
      <c r="C546" s="385"/>
      <c r="E546" s="514"/>
      <c r="F546" s="514"/>
      <c r="G546" s="514"/>
      <c r="H546" s="514"/>
      <c r="I546" s="514"/>
      <c r="J546" s="514"/>
      <c r="K546" s="514"/>
      <c r="L546" s="514"/>
    </row>
    <row r="547" spans="3:12" s="100" customFormat="1" x14ac:dyDescent="0.25">
      <c r="C547" s="385"/>
      <c r="E547" s="514"/>
      <c r="F547" s="514"/>
      <c r="G547" s="514"/>
      <c r="H547" s="514"/>
      <c r="I547" s="514"/>
      <c r="J547" s="514"/>
      <c r="K547" s="514"/>
      <c r="L547" s="514"/>
    </row>
    <row r="548" spans="3:12" s="100" customFormat="1" x14ac:dyDescent="0.25">
      <c r="C548" s="385"/>
      <c r="E548" s="514"/>
      <c r="F548" s="514"/>
      <c r="G548" s="514"/>
      <c r="H548" s="514"/>
      <c r="I548" s="514"/>
      <c r="J548" s="514"/>
      <c r="K548" s="514"/>
      <c r="L548" s="514"/>
    </row>
    <row r="549" spans="3:12" s="100" customFormat="1" x14ac:dyDescent="0.25">
      <c r="C549" s="385"/>
      <c r="E549" s="514"/>
      <c r="F549" s="514"/>
      <c r="G549" s="514"/>
      <c r="H549" s="514"/>
      <c r="I549" s="514"/>
      <c r="J549" s="514"/>
      <c r="K549" s="514"/>
      <c r="L549" s="514"/>
    </row>
    <row r="550" spans="3:12" s="100" customFormat="1" x14ac:dyDescent="0.25">
      <c r="C550" s="385"/>
      <c r="E550" s="514"/>
      <c r="F550" s="514"/>
      <c r="G550" s="514"/>
      <c r="H550" s="514"/>
      <c r="I550" s="514"/>
      <c r="J550" s="514"/>
      <c r="K550" s="514"/>
      <c r="L550" s="514"/>
    </row>
    <row r="551" spans="3:12" s="100" customFormat="1" x14ac:dyDescent="0.25">
      <c r="C551" s="385"/>
      <c r="E551" s="514"/>
      <c r="F551" s="514"/>
      <c r="G551" s="514"/>
      <c r="H551" s="514"/>
      <c r="I551" s="514"/>
      <c r="J551" s="514"/>
      <c r="K551" s="514"/>
      <c r="L551" s="514"/>
    </row>
    <row r="552" spans="3:12" s="100" customFormat="1" x14ac:dyDescent="0.25">
      <c r="C552" s="385"/>
      <c r="E552" s="514"/>
      <c r="F552" s="514"/>
      <c r="G552" s="514"/>
      <c r="H552" s="514"/>
      <c r="I552" s="514"/>
      <c r="J552" s="514"/>
      <c r="K552" s="514"/>
      <c r="L552" s="514"/>
    </row>
    <row r="553" spans="3:12" s="100" customFormat="1" x14ac:dyDescent="0.25">
      <c r="C553" s="385"/>
      <c r="E553" s="514"/>
      <c r="F553" s="514"/>
      <c r="G553" s="514"/>
      <c r="H553" s="514"/>
      <c r="I553" s="514"/>
      <c r="J553" s="514"/>
      <c r="K553" s="514"/>
      <c r="L553" s="514"/>
    </row>
    <row r="554" spans="3:12" s="100" customFormat="1" x14ac:dyDescent="0.25">
      <c r="C554" s="385"/>
      <c r="E554" s="514"/>
      <c r="F554" s="514"/>
      <c r="G554" s="514"/>
      <c r="H554" s="514"/>
      <c r="I554" s="514"/>
      <c r="J554" s="514"/>
      <c r="K554" s="514"/>
      <c r="L554" s="514"/>
    </row>
  </sheetData>
  <mergeCells count="179">
    <mergeCell ref="L397:L398"/>
    <mergeCell ref="G397:G398"/>
    <mergeCell ref="H397:H398"/>
    <mergeCell ref="I397:I398"/>
    <mergeCell ref="J397:J398"/>
    <mergeCell ref="K397:K398"/>
    <mergeCell ref="L355:L356"/>
    <mergeCell ref="G376:G377"/>
    <mergeCell ref="H376:H377"/>
    <mergeCell ref="I376:I377"/>
    <mergeCell ref="J376:J377"/>
    <mergeCell ref="K376:K377"/>
    <mergeCell ref="L376:L377"/>
    <mergeCell ref="G355:G356"/>
    <mergeCell ref="H355:H356"/>
    <mergeCell ref="I355:I356"/>
    <mergeCell ref="J355:J356"/>
    <mergeCell ref="K355:K356"/>
    <mergeCell ref="L317:L318"/>
    <mergeCell ref="G337:G338"/>
    <mergeCell ref="H337:H338"/>
    <mergeCell ref="I337:I338"/>
    <mergeCell ref="J337:J338"/>
    <mergeCell ref="K337:K338"/>
    <mergeCell ref="L337:L338"/>
    <mergeCell ref="G317:G318"/>
    <mergeCell ref="H317:H318"/>
    <mergeCell ref="I317:I318"/>
    <mergeCell ref="J317:J318"/>
    <mergeCell ref="K317:K318"/>
    <mergeCell ref="L281:L282"/>
    <mergeCell ref="G301:G302"/>
    <mergeCell ref="H301:H302"/>
    <mergeCell ref="I301:I302"/>
    <mergeCell ref="J301:J302"/>
    <mergeCell ref="K301:K302"/>
    <mergeCell ref="L301:L302"/>
    <mergeCell ref="G281:G282"/>
    <mergeCell ref="H281:H282"/>
    <mergeCell ref="I281:I282"/>
    <mergeCell ref="J281:J282"/>
    <mergeCell ref="K281:K282"/>
    <mergeCell ref="L241:L242"/>
    <mergeCell ref="G261:G262"/>
    <mergeCell ref="H261:H262"/>
    <mergeCell ref="I261:I262"/>
    <mergeCell ref="J261:J262"/>
    <mergeCell ref="K261:K262"/>
    <mergeCell ref="L261:L262"/>
    <mergeCell ref="G241:G242"/>
    <mergeCell ref="H241:H242"/>
    <mergeCell ref="I241:I242"/>
    <mergeCell ref="J241:J242"/>
    <mergeCell ref="K241:K242"/>
    <mergeCell ref="L198:L199"/>
    <mergeCell ref="G220:G221"/>
    <mergeCell ref="H220:H221"/>
    <mergeCell ref="I220:I221"/>
    <mergeCell ref="J220:J221"/>
    <mergeCell ref="K220:K221"/>
    <mergeCell ref="L220:L221"/>
    <mergeCell ref="G198:G199"/>
    <mergeCell ref="H198:H199"/>
    <mergeCell ref="I198:I199"/>
    <mergeCell ref="J198:J199"/>
    <mergeCell ref="K198:K199"/>
    <mergeCell ref="L157:L158"/>
    <mergeCell ref="G179:G180"/>
    <mergeCell ref="H179:H180"/>
    <mergeCell ref="I179:I180"/>
    <mergeCell ref="J179:J180"/>
    <mergeCell ref="K179:K180"/>
    <mergeCell ref="L179:L180"/>
    <mergeCell ref="G157:G158"/>
    <mergeCell ref="H157:H158"/>
    <mergeCell ref="I157:I158"/>
    <mergeCell ref="J157:J158"/>
    <mergeCell ref="K157:K158"/>
    <mergeCell ref="G136:G137"/>
    <mergeCell ref="H136:H137"/>
    <mergeCell ref="I136:I137"/>
    <mergeCell ref="J136:J137"/>
    <mergeCell ref="K136:K137"/>
    <mergeCell ref="L136:L137"/>
    <mergeCell ref="G114:G115"/>
    <mergeCell ref="H114:H115"/>
    <mergeCell ref="I114:I115"/>
    <mergeCell ref="J114:J115"/>
    <mergeCell ref="K114:K115"/>
    <mergeCell ref="S1:S5"/>
    <mergeCell ref="A94:A133"/>
    <mergeCell ref="G1:I5"/>
    <mergeCell ref="A49:A91"/>
    <mergeCell ref="Q1:Q5"/>
    <mergeCell ref="L27:L28"/>
    <mergeCell ref="G49:G50"/>
    <mergeCell ref="H49:H50"/>
    <mergeCell ref="I49:I50"/>
    <mergeCell ref="J49:J50"/>
    <mergeCell ref="K49:K50"/>
    <mergeCell ref="L49:L50"/>
    <mergeCell ref="G27:G28"/>
    <mergeCell ref="H27:H28"/>
    <mergeCell ref="I27:I28"/>
    <mergeCell ref="J27:J28"/>
    <mergeCell ref="K27:K28"/>
    <mergeCell ref="L70:L71"/>
    <mergeCell ref="G94:G95"/>
    <mergeCell ref="H94:H95"/>
    <mergeCell ref="I94:I95"/>
    <mergeCell ref="J94:J95"/>
    <mergeCell ref="K94:K95"/>
    <mergeCell ref="L94:L95"/>
    <mergeCell ref="O1:O5"/>
    <mergeCell ref="M24:P24"/>
    <mergeCell ref="M44:P44"/>
    <mergeCell ref="P1:P5"/>
    <mergeCell ref="B94:B133"/>
    <mergeCell ref="J1:L5"/>
    <mergeCell ref="G7:G8"/>
    <mergeCell ref="H7:H8"/>
    <mergeCell ref="I7:I8"/>
    <mergeCell ref="J7:J8"/>
    <mergeCell ref="K7:K8"/>
    <mergeCell ref="L7:L8"/>
    <mergeCell ref="G70:G71"/>
    <mergeCell ref="H70:H71"/>
    <mergeCell ref="I70:I71"/>
    <mergeCell ref="J70:J71"/>
    <mergeCell ref="K70:K71"/>
    <mergeCell ref="L114:L115"/>
    <mergeCell ref="M297:P297"/>
    <mergeCell ref="M394:P394"/>
    <mergeCell ref="M352:P352"/>
    <mergeCell ref="M372:P372"/>
    <mergeCell ref="D395:P395"/>
    <mergeCell ref="D239:P239"/>
    <mergeCell ref="A10:A46"/>
    <mergeCell ref="R1:R5"/>
    <mergeCell ref="M216:P216"/>
    <mergeCell ref="D68:P68"/>
    <mergeCell ref="D196:P196"/>
    <mergeCell ref="M90:P90"/>
    <mergeCell ref="M111:P111"/>
    <mergeCell ref="M132:P132"/>
    <mergeCell ref="M154:P154"/>
    <mergeCell ref="B50:B91"/>
    <mergeCell ref="A179:A217"/>
    <mergeCell ref="B136:B176"/>
    <mergeCell ref="M195:P195"/>
    <mergeCell ref="B179:B217"/>
    <mergeCell ref="D112:P112"/>
    <mergeCell ref="M1:M5"/>
    <mergeCell ref="B7:B46"/>
    <mergeCell ref="N1:N5"/>
    <mergeCell ref="D315:P315"/>
    <mergeCell ref="D353:P353"/>
    <mergeCell ref="D46:P46"/>
    <mergeCell ref="M67:P67"/>
    <mergeCell ref="M333:P333"/>
    <mergeCell ref="D279:P279"/>
    <mergeCell ref="B376:B416"/>
    <mergeCell ref="A376:A416"/>
    <mergeCell ref="M175:P175"/>
    <mergeCell ref="A136:A176"/>
    <mergeCell ref="M314:P314"/>
    <mergeCell ref="A337:A373"/>
    <mergeCell ref="B337:B373"/>
    <mergeCell ref="B261:B298"/>
    <mergeCell ref="B220:B258"/>
    <mergeCell ref="A220:A258"/>
    <mergeCell ref="A261:A298"/>
    <mergeCell ref="B301:B334"/>
    <mergeCell ref="A301:A334"/>
    <mergeCell ref="D155:P155"/>
    <mergeCell ref="M415:P415"/>
    <mergeCell ref="M238:P238"/>
    <mergeCell ref="M257:P257"/>
    <mergeCell ref="M278:P27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I318"/>
  <sheetViews>
    <sheetView topLeftCell="A221" zoomScale="80" zoomScaleNormal="80" workbookViewId="0">
      <selection activeCell="D228" sqref="D228:P228"/>
    </sheetView>
  </sheetViews>
  <sheetFormatPr defaultColWidth="0" defaultRowHeight="18" x14ac:dyDescent="0.25"/>
  <cols>
    <col min="1" max="1" width="23.28515625" customWidth="1"/>
    <col min="2" max="2" width="9.140625" customWidth="1"/>
    <col min="3" max="3" width="11.7109375" style="414" customWidth="1"/>
    <col min="4" max="4" width="66.7109375" customWidth="1"/>
    <col min="5" max="5" width="17.5703125" style="414" customWidth="1"/>
    <col min="6" max="6" width="16" style="414" customWidth="1"/>
    <col min="7" max="12" width="8.7109375" style="414" customWidth="1"/>
    <col min="13" max="13" width="17.42578125" style="167" customWidth="1"/>
    <col min="14" max="14" width="12.85546875" customWidth="1"/>
    <col min="15" max="15" width="12.28515625" customWidth="1"/>
    <col min="16" max="16" width="10.85546875" customWidth="1"/>
    <col min="17" max="17" width="14.42578125" style="100" hidden="1" customWidth="1"/>
    <col min="18" max="19" width="24.5703125" style="100" hidden="1" customWidth="1"/>
    <col min="20" max="35" width="0" style="100" hidden="1" customWidth="1"/>
    <col min="36" max="16384" width="9.140625" hidden="1"/>
  </cols>
  <sheetData>
    <row r="1" spans="1:19" ht="18.75" customHeight="1" x14ac:dyDescent="0.2">
      <c r="A1" s="4" t="s">
        <v>118</v>
      </c>
      <c r="B1" s="17" t="s">
        <v>5</v>
      </c>
      <c r="C1" s="397"/>
      <c r="D1" s="17" t="s">
        <v>5</v>
      </c>
      <c r="E1" s="397"/>
      <c r="F1" s="397"/>
      <c r="G1" s="813" t="s">
        <v>1555</v>
      </c>
      <c r="H1" s="814"/>
      <c r="I1" s="815"/>
      <c r="J1" s="813" t="s">
        <v>1556</v>
      </c>
      <c r="K1" s="814"/>
      <c r="L1" s="815"/>
      <c r="M1" s="810" t="s">
        <v>9</v>
      </c>
      <c r="N1" s="810" t="s">
        <v>10</v>
      </c>
      <c r="O1" s="810" t="s">
        <v>11</v>
      </c>
      <c r="P1" s="810" t="s">
        <v>119</v>
      </c>
      <c r="Q1" s="841"/>
      <c r="R1" s="835"/>
      <c r="S1" s="835"/>
    </row>
    <row r="2" spans="1:19" ht="18.75" x14ac:dyDescent="0.2">
      <c r="A2" s="27" t="s">
        <v>1</v>
      </c>
      <c r="B2" s="18" t="s">
        <v>6</v>
      </c>
      <c r="C2" s="398"/>
      <c r="D2" s="18" t="s">
        <v>65</v>
      </c>
      <c r="E2" s="398"/>
      <c r="F2" s="398"/>
      <c r="G2" s="816"/>
      <c r="H2" s="817"/>
      <c r="I2" s="818"/>
      <c r="J2" s="816"/>
      <c r="K2" s="817"/>
      <c r="L2" s="818"/>
      <c r="M2" s="837"/>
      <c r="N2" s="839"/>
      <c r="O2" s="839"/>
      <c r="P2" s="839"/>
      <c r="Q2" s="842"/>
      <c r="R2" s="836"/>
      <c r="S2" s="836"/>
    </row>
    <row r="3" spans="1:19" ht="37.5" customHeight="1" x14ac:dyDescent="0.2">
      <c r="A3" s="27" t="s">
        <v>2</v>
      </c>
      <c r="B3" s="28"/>
      <c r="C3" s="399"/>
      <c r="D3" s="18" t="s">
        <v>66</v>
      </c>
      <c r="E3" s="398"/>
      <c r="F3" s="398"/>
      <c r="G3" s="816"/>
      <c r="H3" s="817"/>
      <c r="I3" s="818"/>
      <c r="J3" s="816"/>
      <c r="K3" s="817"/>
      <c r="L3" s="818"/>
      <c r="M3" s="837"/>
      <c r="N3" s="839"/>
      <c r="O3" s="839"/>
      <c r="P3" s="839"/>
      <c r="Q3" s="842"/>
      <c r="R3" s="836"/>
      <c r="S3" s="836"/>
    </row>
    <row r="4" spans="1:19" ht="19.5" customHeight="1" x14ac:dyDescent="0.2">
      <c r="A4" s="27" t="s">
        <v>64</v>
      </c>
      <c r="B4" s="28"/>
      <c r="C4" s="399"/>
      <c r="D4" s="28"/>
      <c r="E4" s="399"/>
      <c r="F4" s="399"/>
      <c r="G4" s="816"/>
      <c r="H4" s="817"/>
      <c r="I4" s="818"/>
      <c r="J4" s="816"/>
      <c r="K4" s="817"/>
      <c r="L4" s="818"/>
      <c r="M4" s="837"/>
      <c r="N4" s="839"/>
      <c r="O4" s="839"/>
      <c r="P4" s="839"/>
      <c r="Q4" s="842"/>
      <c r="R4" s="836"/>
      <c r="S4" s="836"/>
    </row>
    <row r="5" spans="1:19" ht="19.5" customHeight="1" thickBot="1" x14ac:dyDescent="0.25">
      <c r="A5" s="29" t="s">
        <v>4</v>
      </c>
      <c r="B5" s="30"/>
      <c r="C5" s="400"/>
      <c r="D5" s="30"/>
      <c r="E5" s="400"/>
      <c r="F5" s="400"/>
      <c r="G5" s="819"/>
      <c r="H5" s="820"/>
      <c r="I5" s="821"/>
      <c r="J5" s="819"/>
      <c r="K5" s="820"/>
      <c r="L5" s="821"/>
      <c r="M5" s="838"/>
      <c r="N5" s="840"/>
      <c r="O5" s="840"/>
      <c r="P5" s="840"/>
      <c r="Q5" s="842"/>
      <c r="R5" s="836"/>
      <c r="S5" s="836"/>
    </row>
    <row r="6" spans="1:19" ht="46.5" customHeight="1" thickBot="1" x14ac:dyDescent="0.25">
      <c r="A6" s="150">
        <v>43925</v>
      </c>
      <c r="B6" s="23"/>
      <c r="C6" s="387" t="s">
        <v>1436</v>
      </c>
      <c r="D6" s="124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66" t="str">
        <f>'Данные по ТП'!C22</f>
        <v>ТМ-400/10</v>
      </c>
      <c r="N6" s="128" t="s">
        <v>1352</v>
      </c>
      <c r="O6" s="129" t="s">
        <v>5</v>
      </c>
      <c r="P6" s="130">
        <f>'Данные по ТП'!F2</f>
        <v>9187</v>
      </c>
    </row>
    <row r="7" spans="1:19" ht="25.5" customHeight="1" thickBot="1" x14ac:dyDescent="0.25">
      <c r="A7" s="794" t="s">
        <v>1586</v>
      </c>
      <c r="B7" s="791" t="s">
        <v>120</v>
      </c>
      <c r="C7" s="401">
        <v>1</v>
      </c>
      <c r="D7" s="173" t="s">
        <v>67</v>
      </c>
      <c r="E7" s="415"/>
      <c r="F7" s="686">
        <f>((O7*1.73*220*0.9)/1000)+((N7*1.73*220*0.9)/1000)+((M7*1.73*220*0.9)/1000)</f>
        <v>17.812080000000002</v>
      </c>
      <c r="G7" s="822">
        <v>229</v>
      </c>
      <c r="H7" s="822">
        <v>232</v>
      </c>
      <c r="I7" s="822">
        <v>228</v>
      </c>
      <c r="J7" s="822">
        <v>403</v>
      </c>
      <c r="K7" s="822">
        <v>400</v>
      </c>
      <c r="L7" s="822">
        <v>401</v>
      </c>
      <c r="M7" s="151">
        <v>18</v>
      </c>
      <c r="N7" s="151">
        <v>18</v>
      </c>
      <c r="O7" s="151">
        <v>16</v>
      </c>
      <c r="P7" s="151">
        <v>10</v>
      </c>
    </row>
    <row r="8" spans="1:19" ht="19.5" thickBot="1" x14ac:dyDescent="0.25">
      <c r="A8" s="795"/>
      <c r="B8" s="826"/>
      <c r="C8" s="401">
        <v>2</v>
      </c>
      <c r="D8" s="173" t="s">
        <v>913</v>
      </c>
      <c r="E8" s="415"/>
      <c r="F8" s="686">
        <f t="shared" ref="F8:F18" si="0">((O8*1.73*220*0.9)/1000)+((N8*1.73*220*0.9)/1000)+((M8*1.73*220*0.9)/1000)</f>
        <v>0</v>
      </c>
      <c r="G8" s="823"/>
      <c r="H8" s="823"/>
      <c r="I8" s="823"/>
      <c r="J8" s="823"/>
      <c r="K8" s="823"/>
      <c r="L8" s="823"/>
      <c r="M8" s="151"/>
      <c r="N8" s="151"/>
      <c r="O8" s="151"/>
      <c r="P8" s="151"/>
    </row>
    <row r="9" spans="1:19" ht="21.75" customHeight="1" thickBot="1" x14ac:dyDescent="0.25">
      <c r="A9" s="795"/>
      <c r="B9" s="826"/>
      <c r="C9" s="401">
        <v>3</v>
      </c>
      <c r="D9" s="173" t="s">
        <v>1580</v>
      </c>
      <c r="E9" s="415"/>
      <c r="F9" s="686">
        <f t="shared" si="0"/>
        <v>0</v>
      </c>
      <c r="G9" s="686"/>
      <c r="H9" s="686"/>
      <c r="I9" s="686"/>
      <c r="J9" s="686"/>
      <c r="K9" s="686"/>
      <c r="L9" s="686"/>
      <c r="M9" s="151"/>
      <c r="N9" s="151"/>
      <c r="O9" s="151"/>
      <c r="P9" s="151"/>
    </row>
    <row r="10" spans="1:19" ht="23.25" customHeight="1" thickBot="1" x14ac:dyDescent="0.25">
      <c r="A10" s="795"/>
      <c r="B10" s="826"/>
      <c r="C10" s="401">
        <v>4</v>
      </c>
      <c r="D10" s="173" t="s">
        <v>1579</v>
      </c>
      <c r="E10" s="415"/>
      <c r="F10" s="686">
        <f t="shared" si="0"/>
        <v>12.331440000000001</v>
      </c>
      <c r="G10" s="686"/>
      <c r="H10" s="686"/>
      <c r="I10" s="686"/>
      <c r="J10" s="686"/>
      <c r="K10" s="686"/>
      <c r="L10" s="686"/>
      <c r="M10" s="151">
        <v>11</v>
      </c>
      <c r="N10" s="151">
        <v>4</v>
      </c>
      <c r="O10" s="151">
        <v>21</v>
      </c>
      <c r="P10" s="151">
        <v>12</v>
      </c>
    </row>
    <row r="11" spans="1:19" ht="24" customHeight="1" thickBot="1" x14ac:dyDescent="0.25">
      <c r="A11" s="795"/>
      <c r="B11" s="826"/>
      <c r="C11" s="401">
        <v>5</v>
      </c>
      <c r="D11" s="173" t="s">
        <v>914</v>
      </c>
      <c r="E11" s="415"/>
      <c r="F11" s="686">
        <f t="shared" si="0"/>
        <v>17.469539999999999</v>
      </c>
      <c r="G11" s="686"/>
      <c r="H11" s="686"/>
      <c r="I11" s="686"/>
      <c r="J11" s="686"/>
      <c r="K11" s="686"/>
      <c r="L11" s="686"/>
      <c r="M11" s="151">
        <v>43</v>
      </c>
      <c r="N11" s="151">
        <v>2</v>
      </c>
      <c r="O11" s="151">
        <v>6</v>
      </c>
      <c r="P11" s="151">
        <v>15</v>
      </c>
    </row>
    <row r="12" spans="1:19" ht="21" customHeight="1" thickBot="1" x14ac:dyDescent="0.25">
      <c r="A12" s="795"/>
      <c r="B12" s="826"/>
      <c r="C12" s="401">
        <v>6</v>
      </c>
      <c r="D12" s="173" t="s">
        <v>68</v>
      </c>
      <c r="E12" s="415"/>
      <c r="F12" s="686">
        <f t="shared" si="0"/>
        <v>0</v>
      </c>
      <c r="G12" s="686"/>
      <c r="H12" s="686"/>
      <c r="I12" s="686"/>
      <c r="J12" s="686"/>
      <c r="K12" s="686"/>
      <c r="L12" s="686"/>
      <c r="M12" s="151">
        <v>0</v>
      </c>
      <c r="N12" s="151">
        <v>0</v>
      </c>
      <c r="O12" s="151">
        <v>0</v>
      </c>
      <c r="P12" s="151">
        <v>0</v>
      </c>
    </row>
    <row r="13" spans="1:19" ht="23.25" customHeight="1" thickBot="1" x14ac:dyDescent="0.25">
      <c r="A13" s="795"/>
      <c r="B13" s="826"/>
      <c r="C13" s="401">
        <v>7</v>
      </c>
      <c r="D13" s="173" t="s">
        <v>1581</v>
      </c>
      <c r="E13" s="415"/>
      <c r="F13" s="686">
        <f t="shared" si="0"/>
        <v>11.30382</v>
      </c>
      <c r="G13" s="686"/>
      <c r="H13" s="686"/>
      <c r="I13" s="686"/>
      <c r="J13" s="686"/>
      <c r="K13" s="686"/>
      <c r="L13" s="686"/>
      <c r="M13" s="151">
        <v>5</v>
      </c>
      <c r="N13" s="151">
        <v>24</v>
      </c>
      <c r="O13" s="151">
        <v>4</v>
      </c>
      <c r="P13" s="151">
        <v>15</v>
      </c>
    </row>
    <row r="14" spans="1:19" ht="19.5" thickBot="1" x14ac:dyDescent="0.25">
      <c r="A14" s="795"/>
      <c r="B14" s="826"/>
      <c r="C14" s="406">
        <v>8</v>
      </c>
      <c r="D14" s="174" t="s">
        <v>915</v>
      </c>
      <c r="E14" s="416"/>
      <c r="F14" s="686">
        <f t="shared" si="0"/>
        <v>12.67398</v>
      </c>
      <c r="G14" s="721"/>
      <c r="H14" s="721"/>
      <c r="I14" s="721"/>
      <c r="J14" s="721"/>
      <c r="K14" s="721"/>
      <c r="L14" s="721"/>
      <c r="M14" s="175">
        <v>9</v>
      </c>
      <c r="N14" s="175">
        <v>16</v>
      </c>
      <c r="O14" s="175">
        <v>12</v>
      </c>
      <c r="P14" s="175">
        <v>10</v>
      </c>
    </row>
    <row r="15" spans="1:19" ht="19.5" thickBot="1" x14ac:dyDescent="0.25">
      <c r="A15" s="795"/>
      <c r="B15" s="826"/>
      <c r="C15" s="406">
        <v>17</v>
      </c>
      <c r="D15" s="176" t="s">
        <v>69</v>
      </c>
      <c r="E15" s="417"/>
      <c r="F15" s="686">
        <f t="shared" si="0"/>
        <v>20.552399999999999</v>
      </c>
      <c r="G15" s="686"/>
      <c r="H15" s="686"/>
      <c r="I15" s="686"/>
      <c r="J15" s="686"/>
      <c r="K15" s="686"/>
      <c r="L15" s="686"/>
      <c r="M15" s="177">
        <v>30</v>
      </c>
      <c r="N15" s="177">
        <v>18</v>
      </c>
      <c r="O15" s="177">
        <v>12</v>
      </c>
      <c r="P15" s="177">
        <v>11</v>
      </c>
    </row>
    <row r="16" spans="1:19" ht="24" customHeight="1" thickBot="1" x14ac:dyDescent="0.25">
      <c r="A16" s="795"/>
      <c r="B16" s="826"/>
      <c r="C16" s="401">
        <v>18</v>
      </c>
      <c r="D16" s="173" t="s">
        <v>70</v>
      </c>
      <c r="E16" s="415"/>
      <c r="F16" s="686">
        <f t="shared" si="0"/>
        <v>0</v>
      </c>
      <c r="G16" s="686"/>
      <c r="H16" s="686"/>
      <c r="I16" s="686"/>
      <c r="J16" s="686"/>
      <c r="K16" s="686"/>
      <c r="L16" s="686"/>
      <c r="M16" s="151">
        <v>0</v>
      </c>
      <c r="N16" s="151"/>
      <c r="O16" s="151"/>
      <c r="P16" s="151">
        <v>0</v>
      </c>
    </row>
    <row r="17" spans="1:17" ht="22.5" customHeight="1" thickBot="1" x14ac:dyDescent="0.25">
      <c r="A17" s="795"/>
      <c r="B17" s="826"/>
      <c r="C17" s="401">
        <v>19</v>
      </c>
      <c r="D17" s="173" t="s">
        <v>71</v>
      </c>
      <c r="E17" s="415"/>
      <c r="F17" s="686">
        <f t="shared" si="0"/>
        <v>8.9060399999999991</v>
      </c>
      <c r="G17" s="686"/>
      <c r="H17" s="686"/>
      <c r="I17" s="686"/>
      <c r="J17" s="686"/>
      <c r="K17" s="686"/>
      <c r="L17" s="686"/>
      <c r="M17" s="151">
        <v>7</v>
      </c>
      <c r="N17" s="151">
        <v>12</v>
      </c>
      <c r="O17" s="151">
        <v>7</v>
      </c>
      <c r="P17" s="151">
        <v>7</v>
      </c>
    </row>
    <row r="18" spans="1:17" ht="19.5" thickBot="1" x14ac:dyDescent="0.25">
      <c r="A18" s="795"/>
      <c r="B18" s="826"/>
      <c r="C18" s="401">
        <v>20</v>
      </c>
      <c r="D18" s="173" t="s">
        <v>72</v>
      </c>
      <c r="E18" s="415"/>
      <c r="F18" s="686">
        <f t="shared" si="0"/>
        <v>0</v>
      </c>
      <c r="G18" s="686"/>
      <c r="H18" s="686"/>
      <c r="I18" s="686"/>
      <c r="J18" s="686"/>
      <c r="K18" s="686"/>
      <c r="L18" s="686"/>
      <c r="M18" s="151"/>
      <c r="N18" s="151"/>
      <c r="O18" s="151">
        <v>0</v>
      </c>
      <c r="P18" s="151">
        <v>0</v>
      </c>
    </row>
    <row r="19" spans="1:17" ht="19.5" thickBot="1" x14ac:dyDescent="0.25">
      <c r="A19" s="795"/>
      <c r="B19" s="826"/>
      <c r="C19" s="401"/>
      <c r="D19" s="173"/>
      <c r="E19" s="415"/>
      <c r="F19" s="415"/>
      <c r="G19" s="415"/>
      <c r="H19" s="415"/>
      <c r="I19" s="415"/>
      <c r="J19" s="415"/>
      <c r="K19" s="415"/>
      <c r="L19" s="415"/>
      <c r="M19" s="151"/>
      <c r="N19" s="151"/>
      <c r="O19" s="151"/>
      <c r="P19" s="151"/>
    </row>
    <row r="20" spans="1:17" ht="19.5" thickBot="1" x14ac:dyDescent="0.25">
      <c r="A20" s="795"/>
      <c r="B20" s="826"/>
      <c r="C20" s="401"/>
      <c r="D20" s="173"/>
      <c r="E20" s="415"/>
      <c r="F20" s="415"/>
      <c r="G20" s="415"/>
      <c r="H20" s="415"/>
      <c r="I20" s="415"/>
      <c r="J20" s="415"/>
      <c r="K20" s="415"/>
      <c r="L20" s="415"/>
      <c r="M20" s="151"/>
      <c r="N20" s="151"/>
      <c r="O20" s="151"/>
      <c r="P20" s="151"/>
    </row>
    <row r="21" spans="1:17" ht="21.75" customHeight="1" thickBot="1" x14ac:dyDescent="0.25">
      <c r="A21" s="795"/>
      <c r="B21" s="826"/>
      <c r="C21" s="401"/>
      <c r="D21" s="3" t="s">
        <v>1314</v>
      </c>
      <c r="E21" s="393"/>
      <c r="F21" s="393"/>
      <c r="G21" s="393"/>
      <c r="H21" s="393"/>
      <c r="I21" s="393"/>
      <c r="J21" s="393"/>
      <c r="K21" s="393"/>
      <c r="L21" s="393"/>
      <c r="M21" s="1">
        <f>SUM(M7:M18)</f>
        <v>123</v>
      </c>
      <c r="N21" s="1">
        <f>SUM(N9:N18)</f>
        <v>76</v>
      </c>
      <c r="O21" s="1">
        <f>SUM(O9:O18)</f>
        <v>62</v>
      </c>
      <c r="P21" s="1">
        <f>SUM(P9:P18)</f>
        <v>70</v>
      </c>
    </row>
    <row r="22" spans="1:17" ht="21.75" customHeight="1" thickBot="1" x14ac:dyDescent="0.25">
      <c r="A22" s="795"/>
      <c r="B22" s="826"/>
      <c r="C22" s="401"/>
      <c r="D22" s="3" t="s">
        <v>1315</v>
      </c>
      <c r="E22" s="393"/>
      <c r="F22" s="393"/>
      <c r="G22" s="393"/>
      <c r="H22" s="393"/>
      <c r="I22" s="393"/>
      <c r="J22" s="393"/>
      <c r="K22" s="393"/>
      <c r="L22" s="393"/>
      <c r="M22" s="135">
        <f>(M21*1.73*220*0.9)/1000</f>
        <v>42.132419999999996</v>
      </c>
      <c r="N22" s="135">
        <f>(N21*1.73*220*0.9)/1000</f>
        <v>26.03304</v>
      </c>
      <c r="O22" s="135">
        <f>(O21*1.73*220*0.9)/1000</f>
        <v>21.237479999999998</v>
      </c>
      <c r="P22" s="136"/>
      <c r="Q22" s="168"/>
    </row>
    <row r="23" spans="1:17" ht="21.75" customHeight="1" thickBot="1" x14ac:dyDescent="0.25">
      <c r="A23" s="795"/>
      <c r="B23" s="826"/>
      <c r="C23" s="401"/>
      <c r="D23" s="3" t="s">
        <v>1316</v>
      </c>
      <c r="E23" s="394"/>
      <c r="F23" s="394"/>
      <c r="G23" s="394"/>
      <c r="H23" s="394"/>
      <c r="I23" s="394"/>
      <c r="J23" s="394"/>
      <c r="K23" s="394"/>
      <c r="L23" s="394"/>
      <c r="M23" s="788">
        <f>(M22+N22+O22)</f>
        <v>89.402940000000001</v>
      </c>
      <c r="N23" s="789"/>
      <c r="O23" s="789"/>
      <c r="P23" s="790"/>
      <c r="Q23" s="168"/>
    </row>
    <row r="24" spans="1:17" ht="21.75" customHeight="1" thickBot="1" x14ac:dyDescent="0.25">
      <c r="A24" s="795"/>
      <c r="B24" s="826"/>
      <c r="C24" s="404"/>
      <c r="D24" s="830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2"/>
      <c r="Q24" s="168"/>
    </row>
    <row r="25" spans="1:17" ht="43.5" customHeight="1" thickBot="1" x14ac:dyDescent="0.25">
      <c r="A25" s="795"/>
      <c r="B25" s="826"/>
      <c r="C25" s="387" t="s">
        <v>1436</v>
      </c>
      <c r="D25" s="124" t="s">
        <v>1369</v>
      </c>
      <c r="E25" s="390" t="s">
        <v>1435</v>
      </c>
      <c r="F25" s="499" t="s">
        <v>1511</v>
      </c>
      <c r="G25" s="499" t="s">
        <v>1557</v>
      </c>
      <c r="H25" s="720" t="s">
        <v>1558</v>
      </c>
      <c r="I25" s="499" t="s">
        <v>1559</v>
      </c>
      <c r="J25" s="720" t="s">
        <v>1446</v>
      </c>
      <c r="K25" s="499" t="s">
        <v>1560</v>
      </c>
      <c r="L25" s="499" t="s">
        <v>1561</v>
      </c>
      <c r="M25" s="166" t="str">
        <f>'Данные по ТП'!C23</f>
        <v>ТМ-250/10</v>
      </c>
      <c r="N25" s="128" t="s">
        <v>1352</v>
      </c>
      <c r="O25" s="129" t="s">
        <v>5</v>
      </c>
      <c r="P25" s="130">
        <f>'Данные по ТП'!F17</f>
        <v>1109</v>
      </c>
    </row>
    <row r="26" spans="1:17" ht="22.5" customHeight="1" thickBot="1" x14ac:dyDescent="0.25">
      <c r="A26" s="795"/>
      <c r="B26" s="826"/>
      <c r="C26" s="401">
        <v>9</v>
      </c>
      <c r="D26" s="173" t="s">
        <v>1582</v>
      </c>
      <c r="E26" s="415"/>
      <c r="F26" s="686">
        <f>((O26*1.73*220*0.9)/1000)+((N26*1.73*220*0.9)/1000)+((M26*1.73*220*0.9)/1000)</f>
        <v>2.05524</v>
      </c>
      <c r="G26" s="822">
        <v>228</v>
      </c>
      <c r="H26" s="822">
        <v>226</v>
      </c>
      <c r="I26" s="822">
        <v>229</v>
      </c>
      <c r="J26" s="822">
        <v>397</v>
      </c>
      <c r="K26" s="822">
        <v>392</v>
      </c>
      <c r="L26" s="822">
        <v>393</v>
      </c>
      <c r="M26" s="151">
        <v>0</v>
      </c>
      <c r="N26" s="151">
        <v>4</v>
      </c>
      <c r="O26" s="151">
        <v>2</v>
      </c>
      <c r="P26" s="151">
        <v>2</v>
      </c>
    </row>
    <row r="27" spans="1:17" ht="22.5" customHeight="1" thickBot="1" x14ac:dyDescent="0.25">
      <c r="A27" s="795"/>
      <c r="B27" s="826"/>
      <c r="C27" s="401">
        <v>10</v>
      </c>
      <c r="D27" s="173" t="s">
        <v>1583</v>
      </c>
      <c r="E27" s="415"/>
      <c r="F27" s="686">
        <f t="shared" ref="F27:F35" si="1">((O27*1.73*220*0.9)/1000)+((N27*1.73*220*0.9)/1000)+((M27*1.73*220*0.9)/1000)</f>
        <v>41.104799999999997</v>
      </c>
      <c r="G27" s="823"/>
      <c r="H27" s="823"/>
      <c r="I27" s="823"/>
      <c r="J27" s="823"/>
      <c r="K27" s="823"/>
      <c r="L27" s="823"/>
      <c r="M27" s="151">
        <v>61</v>
      </c>
      <c r="N27" s="151">
        <v>42</v>
      </c>
      <c r="O27" s="151">
        <v>17</v>
      </c>
      <c r="P27" s="151">
        <v>49</v>
      </c>
    </row>
    <row r="28" spans="1:17" ht="19.5" customHeight="1" thickBot="1" x14ac:dyDescent="0.25">
      <c r="A28" s="795"/>
      <c r="B28" s="826"/>
      <c r="C28" s="401">
        <v>11</v>
      </c>
      <c r="D28" s="173" t="s">
        <v>1584</v>
      </c>
      <c r="E28" s="415"/>
      <c r="F28" s="686">
        <f t="shared" si="1"/>
        <v>8.9060399999999991</v>
      </c>
      <c r="G28" s="686"/>
      <c r="H28" s="686"/>
      <c r="I28" s="686"/>
      <c r="J28" s="686"/>
      <c r="K28" s="686"/>
      <c r="L28" s="686"/>
      <c r="M28" s="151">
        <v>14</v>
      </c>
      <c r="N28" s="151">
        <v>7</v>
      </c>
      <c r="O28" s="151">
        <v>5</v>
      </c>
      <c r="P28" s="151">
        <v>6</v>
      </c>
    </row>
    <row r="29" spans="1:17" ht="21.75" customHeight="1" thickBot="1" x14ac:dyDescent="0.25">
      <c r="A29" s="795"/>
      <c r="B29" s="826"/>
      <c r="C29" s="401">
        <v>12</v>
      </c>
      <c r="D29" s="173" t="s">
        <v>73</v>
      </c>
      <c r="E29" s="415"/>
      <c r="F29" s="686">
        <f t="shared" si="1"/>
        <v>58.574339999999999</v>
      </c>
      <c r="G29" s="686"/>
      <c r="H29" s="686"/>
      <c r="I29" s="686"/>
      <c r="J29" s="686"/>
      <c r="K29" s="686"/>
      <c r="L29" s="686"/>
      <c r="M29" s="151">
        <v>58</v>
      </c>
      <c r="N29" s="151">
        <v>58</v>
      </c>
      <c r="O29" s="151">
        <v>55</v>
      </c>
      <c r="P29" s="151">
        <v>5</v>
      </c>
    </row>
    <row r="30" spans="1:17" ht="18.75" customHeight="1" thickBot="1" x14ac:dyDescent="0.25">
      <c r="A30" s="795"/>
      <c r="B30" s="826"/>
      <c r="C30" s="401">
        <v>13</v>
      </c>
      <c r="D30" s="173" t="s">
        <v>74</v>
      </c>
      <c r="E30" s="415"/>
      <c r="F30" s="686">
        <f t="shared" si="1"/>
        <v>0</v>
      </c>
      <c r="G30" s="686"/>
      <c r="H30" s="686"/>
      <c r="I30" s="686"/>
      <c r="J30" s="686"/>
      <c r="K30" s="686"/>
      <c r="L30" s="686"/>
      <c r="M30" s="151">
        <v>0</v>
      </c>
      <c r="N30" s="151">
        <v>0</v>
      </c>
      <c r="O30" s="151">
        <v>0</v>
      </c>
      <c r="P30" s="151">
        <v>0</v>
      </c>
    </row>
    <row r="31" spans="1:17" ht="23.25" customHeight="1" thickBot="1" x14ac:dyDescent="0.25">
      <c r="A31" s="795"/>
      <c r="B31" s="826"/>
      <c r="C31" s="401">
        <v>14</v>
      </c>
      <c r="D31" s="173" t="s">
        <v>75</v>
      </c>
      <c r="E31" s="415"/>
      <c r="F31" s="686">
        <f t="shared" si="1"/>
        <v>15.414300000000001</v>
      </c>
      <c r="G31" s="686"/>
      <c r="H31" s="686"/>
      <c r="I31" s="686"/>
      <c r="J31" s="686"/>
      <c r="K31" s="686"/>
      <c r="L31" s="686"/>
      <c r="M31" s="151">
        <v>32</v>
      </c>
      <c r="N31" s="151">
        <v>7</v>
      </c>
      <c r="O31" s="151">
        <v>6</v>
      </c>
      <c r="P31" s="151">
        <v>16</v>
      </c>
    </row>
    <row r="32" spans="1:17" ht="24" customHeight="1" thickBot="1" x14ac:dyDescent="0.25">
      <c r="A32" s="795"/>
      <c r="B32" s="826"/>
      <c r="C32" s="401">
        <v>15</v>
      </c>
      <c r="D32" s="173" t="s">
        <v>76</v>
      </c>
      <c r="E32" s="415"/>
      <c r="F32" s="686">
        <f t="shared" si="1"/>
        <v>16.44192</v>
      </c>
      <c r="G32" s="686"/>
      <c r="H32" s="686"/>
      <c r="I32" s="686"/>
      <c r="J32" s="686"/>
      <c r="K32" s="686"/>
      <c r="L32" s="686"/>
      <c r="M32" s="151">
        <v>13</v>
      </c>
      <c r="N32" s="151">
        <v>20</v>
      </c>
      <c r="O32" s="151">
        <v>15</v>
      </c>
      <c r="P32" s="151">
        <v>5</v>
      </c>
    </row>
    <row r="33" spans="1:17" ht="22.5" customHeight="1" thickBot="1" x14ac:dyDescent="0.25">
      <c r="A33" s="795"/>
      <c r="B33" s="826"/>
      <c r="C33" s="401">
        <v>16</v>
      </c>
      <c r="D33" s="173" t="s">
        <v>1606</v>
      </c>
      <c r="E33" s="415"/>
      <c r="F33" s="686">
        <f t="shared" si="1"/>
        <v>5.8231799999999998</v>
      </c>
      <c r="G33" s="686"/>
      <c r="H33" s="686"/>
      <c r="I33" s="686"/>
      <c r="J33" s="686"/>
      <c r="K33" s="686"/>
      <c r="L33" s="686"/>
      <c r="M33" s="151">
        <v>4</v>
      </c>
      <c r="N33" s="151">
        <v>7</v>
      </c>
      <c r="O33" s="151">
        <v>6</v>
      </c>
      <c r="P33" s="151">
        <v>5</v>
      </c>
    </row>
    <row r="34" spans="1:17" ht="22.5" customHeight="1" thickBot="1" x14ac:dyDescent="0.25">
      <c r="A34" s="795"/>
      <c r="B34" s="826"/>
      <c r="C34" s="401"/>
      <c r="D34" s="173"/>
      <c r="E34" s="415"/>
      <c r="F34" s="686">
        <f t="shared" si="1"/>
        <v>0</v>
      </c>
      <c r="G34" s="686"/>
      <c r="H34" s="686"/>
      <c r="I34" s="686"/>
      <c r="J34" s="686"/>
      <c r="K34" s="686"/>
      <c r="L34" s="686"/>
      <c r="M34" s="151"/>
      <c r="N34" s="151"/>
      <c r="O34" s="151"/>
      <c r="P34" s="151"/>
    </row>
    <row r="35" spans="1:17" ht="22.5" customHeight="1" thickBot="1" x14ac:dyDescent="0.25">
      <c r="A35" s="795"/>
      <c r="B35" s="826"/>
      <c r="C35" s="401"/>
      <c r="D35" s="173"/>
      <c r="E35" s="415"/>
      <c r="F35" s="686">
        <f t="shared" si="1"/>
        <v>0</v>
      </c>
      <c r="G35" s="686"/>
      <c r="H35" s="686"/>
      <c r="I35" s="686"/>
      <c r="J35" s="686"/>
      <c r="K35" s="686"/>
      <c r="L35" s="686"/>
      <c r="M35" s="151"/>
      <c r="N35" s="151"/>
      <c r="O35" s="151"/>
      <c r="P35" s="151"/>
    </row>
    <row r="36" spans="1:17" ht="21" customHeight="1" thickBot="1" x14ac:dyDescent="0.25">
      <c r="A36" s="795"/>
      <c r="B36" s="826"/>
      <c r="C36" s="401"/>
      <c r="D36" s="3" t="s">
        <v>1313</v>
      </c>
      <c r="E36" s="393"/>
      <c r="F36" s="393"/>
      <c r="G36" s="393"/>
      <c r="H36" s="393"/>
      <c r="I36" s="393"/>
      <c r="J36" s="393"/>
      <c r="K36" s="393"/>
      <c r="L36" s="393"/>
      <c r="M36" s="1">
        <f>SUM(M27:M33)</f>
        <v>182</v>
      </c>
      <c r="N36" s="1">
        <f>SUM(N27:N33)</f>
        <v>141</v>
      </c>
      <c r="O36" s="1">
        <f>SUM(O27:O33)</f>
        <v>104</v>
      </c>
      <c r="P36" s="1">
        <f>SUM(P27:P33)</f>
        <v>86</v>
      </c>
    </row>
    <row r="37" spans="1:17" ht="21" customHeight="1" thickBot="1" x14ac:dyDescent="0.25">
      <c r="A37" s="795"/>
      <c r="B37" s="826"/>
      <c r="C37" s="401"/>
      <c r="D37" s="3" t="s">
        <v>1315</v>
      </c>
      <c r="E37" s="393"/>
      <c r="F37" s="393"/>
      <c r="G37" s="393"/>
      <c r="H37" s="393"/>
      <c r="I37" s="393"/>
      <c r="J37" s="393"/>
      <c r="K37" s="393"/>
      <c r="L37" s="393"/>
      <c r="M37" s="135">
        <f>(M36*1.73*220*0.9)/1000</f>
        <v>62.342280000000002</v>
      </c>
      <c r="N37" s="135">
        <f>(N36*1.73*220*0.9)/1000</f>
        <v>48.298139999999997</v>
      </c>
      <c r="O37" s="135">
        <f>(O36*1.73*220*0.9)/1000</f>
        <v>35.624159999999996</v>
      </c>
      <c r="P37" s="136"/>
      <c r="Q37" s="168"/>
    </row>
    <row r="38" spans="1:17" ht="21" customHeight="1" thickBot="1" x14ac:dyDescent="0.25">
      <c r="A38" s="795"/>
      <c r="B38" s="826"/>
      <c r="C38" s="401"/>
      <c r="D38" s="3" t="s">
        <v>1317</v>
      </c>
      <c r="E38" s="394"/>
      <c r="F38" s="394"/>
      <c r="G38" s="394"/>
      <c r="H38" s="394"/>
      <c r="I38" s="394"/>
      <c r="J38" s="394"/>
      <c r="K38" s="394"/>
      <c r="L38" s="394"/>
      <c r="M38" s="788">
        <f>(M37+N37+O37)</f>
        <v>146.26458</v>
      </c>
      <c r="N38" s="789"/>
      <c r="O38" s="789"/>
      <c r="P38" s="790"/>
    </row>
    <row r="39" spans="1:17" ht="21" thickBot="1" x14ac:dyDescent="0.25">
      <c r="A39" s="796"/>
      <c r="B39" s="827"/>
      <c r="C39" s="405"/>
      <c r="D39" s="9" t="s">
        <v>59</v>
      </c>
      <c r="E39" s="407"/>
      <c r="F39" s="407"/>
      <c r="G39" s="407"/>
      <c r="H39" s="407"/>
      <c r="I39" s="407"/>
      <c r="J39" s="407"/>
      <c r="K39" s="407"/>
      <c r="L39" s="407"/>
      <c r="M39" s="10">
        <f>M36+M21</f>
        <v>305</v>
      </c>
      <c r="N39" s="10">
        <f>N36+N21</f>
        <v>217</v>
      </c>
      <c r="O39" s="10">
        <f>O36+O21</f>
        <v>166</v>
      </c>
      <c r="P39" s="10">
        <f>P36+P21</f>
        <v>156</v>
      </c>
    </row>
    <row r="40" spans="1:17" ht="39" customHeight="1" thickBot="1" x14ac:dyDescent="0.25">
      <c r="A40" s="630"/>
      <c r="B40" s="631"/>
      <c r="C40" s="631"/>
      <c r="D40" s="633" t="str">
        <f>HYPERLINK("#Оглавление!h6","&lt;&lt;&lt;&lt;&lt;")</f>
        <v>&lt;&lt;&lt;&lt;&lt;</v>
      </c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101"/>
    </row>
    <row r="41" spans="1:17" ht="45.75" customHeight="1" thickBot="1" x14ac:dyDescent="0.25">
      <c r="A41" s="150">
        <v>43925</v>
      </c>
      <c r="B41" s="23"/>
      <c r="C41" s="387" t="s">
        <v>1436</v>
      </c>
      <c r="D41" s="124" t="s">
        <v>1351</v>
      </c>
      <c r="E41" s="390" t="s">
        <v>1435</v>
      </c>
      <c r="F41" s="499" t="s">
        <v>1511</v>
      </c>
      <c r="G41" s="499" t="s">
        <v>1557</v>
      </c>
      <c r="H41" s="720" t="s">
        <v>1558</v>
      </c>
      <c r="I41" s="499" t="s">
        <v>1559</v>
      </c>
      <c r="J41" s="720" t="s">
        <v>1446</v>
      </c>
      <c r="K41" s="499" t="s">
        <v>1560</v>
      </c>
      <c r="L41" s="499" t="s">
        <v>1561</v>
      </c>
      <c r="M41" s="166" t="str">
        <f>'Данные по ТП'!C24</f>
        <v>ТМ-400/10</v>
      </c>
      <c r="N41" s="126" t="s">
        <v>1352</v>
      </c>
      <c r="O41" s="125" t="s">
        <v>5</v>
      </c>
      <c r="P41" s="127">
        <f>'Данные по ТП'!F24</f>
        <v>12011</v>
      </c>
    </row>
    <row r="42" spans="1:17" ht="19.5" thickBot="1" x14ac:dyDescent="0.25">
      <c r="A42" s="794" t="s">
        <v>1586</v>
      </c>
      <c r="B42" s="791" t="s">
        <v>121</v>
      </c>
      <c r="C42" s="401">
        <v>1</v>
      </c>
      <c r="D42" s="173" t="s">
        <v>1585</v>
      </c>
      <c r="E42" s="415"/>
      <c r="F42" s="686">
        <f>((O42*1.73*220*0.9)/1000)+((N42*1.73*220*0.9)/1000)+((M42*1.73*220*0.9)/1000)</f>
        <v>3.7679400000000003</v>
      </c>
      <c r="G42" s="822">
        <v>238</v>
      </c>
      <c r="H42" s="822">
        <v>234</v>
      </c>
      <c r="I42" s="822">
        <v>236</v>
      </c>
      <c r="J42" s="822">
        <v>410</v>
      </c>
      <c r="K42" s="822">
        <v>410</v>
      </c>
      <c r="L42" s="822">
        <v>413</v>
      </c>
      <c r="M42" s="151">
        <v>0</v>
      </c>
      <c r="N42" s="151">
        <v>11</v>
      </c>
      <c r="O42" s="151">
        <v>0</v>
      </c>
      <c r="P42" s="151">
        <v>4</v>
      </c>
    </row>
    <row r="43" spans="1:17" ht="19.5" thickBot="1" x14ac:dyDescent="0.25">
      <c r="A43" s="795"/>
      <c r="B43" s="828"/>
      <c r="C43" s="401">
        <v>2</v>
      </c>
      <c r="D43" s="173" t="s">
        <v>1587</v>
      </c>
      <c r="E43" s="415"/>
      <c r="F43" s="686">
        <f t="shared" ref="F43:F51" si="2">((O43*1.73*220*0.9)/1000)+((N43*1.73*220*0.9)/1000)+((M43*1.73*220*0.9)/1000)</f>
        <v>8.2209599999999998</v>
      </c>
      <c r="G43" s="823"/>
      <c r="H43" s="823"/>
      <c r="I43" s="823"/>
      <c r="J43" s="823"/>
      <c r="K43" s="823"/>
      <c r="L43" s="823"/>
      <c r="M43" s="151">
        <v>8</v>
      </c>
      <c r="N43" s="151">
        <v>7</v>
      </c>
      <c r="O43" s="151">
        <v>9</v>
      </c>
      <c r="P43" s="151">
        <v>5</v>
      </c>
    </row>
    <row r="44" spans="1:17" ht="19.5" thickBot="1" x14ac:dyDescent="0.25">
      <c r="A44" s="795"/>
      <c r="B44" s="828"/>
      <c r="C44" s="401">
        <v>3</v>
      </c>
      <c r="D44" s="173" t="s">
        <v>77</v>
      </c>
      <c r="E44" s="415"/>
      <c r="F44" s="686">
        <f t="shared" si="2"/>
        <v>0</v>
      </c>
      <c r="G44" s="686"/>
      <c r="H44" s="686"/>
      <c r="I44" s="686"/>
      <c r="J44" s="686"/>
      <c r="K44" s="686"/>
      <c r="L44" s="686"/>
      <c r="M44" s="151"/>
      <c r="N44" s="151"/>
      <c r="O44" s="151"/>
      <c r="P44" s="151"/>
    </row>
    <row r="45" spans="1:17" ht="19.5" thickBot="1" x14ac:dyDescent="0.25">
      <c r="A45" s="795"/>
      <c r="B45" s="828"/>
      <c r="C45" s="401">
        <v>4</v>
      </c>
      <c r="D45" s="173" t="s">
        <v>78</v>
      </c>
      <c r="E45" s="415"/>
      <c r="F45" s="686">
        <f t="shared" si="2"/>
        <v>7.1933399999999992</v>
      </c>
      <c r="G45" s="686"/>
      <c r="H45" s="686"/>
      <c r="I45" s="686"/>
      <c r="J45" s="686"/>
      <c r="K45" s="686"/>
      <c r="L45" s="686"/>
      <c r="M45" s="151">
        <v>7</v>
      </c>
      <c r="N45" s="151">
        <v>8</v>
      </c>
      <c r="O45" s="151">
        <v>6</v>
      </c>
      <c r="P45" s="151">
        <v>6</v>
      </c>
    </row>
    <row r="46" spans="1:17" ht="19.5" thickBot="1" x14ac:dyDescent="0.25">
      <c r="A46" s="795"/>
      <c r="B46" s="828"/>
      <c r="C46" s="401">
        <v>5</v>
      </c>
      <c r="D46" s="173" t="s">
        <v>917</v>
      </c>
      <c r="E46" s="415"/>
      <c r="F46" s="686">
        <f t="shared" si="2"/>
        <v>0</v>
      </c>
      <c r="G46" s="686"/>
      <c r="H46" s="686"/>
      <c r="I46" s="686"/>
      <c r="J46" s="686"/>
      <c r="K46" s="686"/>
      <c r="L46" s="686"/>
      <c r="M46" s="151"/>
      <c r="N46" s="151">
        <v>0</v>
      </c>
      <c r="O46" s="151"/>
      <c r="P46" s="151">
        <v>0</v>
      </c>
    </row>
    <row r="47" spans="1:17" ht="19.5" thickBot="1" x14ac:dyDescent="0.25">
      <c r="A47" s="795"/>
      <c r="B47" s="828"/>
      <c r="C47" s="401">
        <v>6</v>
      </c>
      <c r="D47" s="173" t="s">
        <v>79</v>
      </c>
      <c r="E47" s="415"/>
      <c r="F47" s="686">
        <f t="shared" si="2"/>
        <v>5.9944500000000005</v>
      </c>
      <c r="G47" s="686"/>
      <c r="H47" s="686"/>
      <c r="I47" s="686"/>
      <c r="J47" s="686"/>
      <c r="K47" s="686"/>
      <c r="L47" s="686"/>
      <c r="M47" s="151">
        <v>1.5</v>
      </c>
      <c r="N47" s="151">
        <v>5</v>
      </c>
      <c r="O47" s="151">
        <v>11</v>
      </c>
      <c r="P47" s="151">
        <v>10</v>
      </c>
    </row>
    <row r="48" spans="1:17" ht="19.5" thickBot="1" x14ac:dyDescent="0.25">
      <c r="A48" s="795"/>
      <c r="B48" s="828"/>
      <c r="C48" s="401">
        <v>7</v>
      </c>
      <c r="D48" s="173" t="s">
        <v>80</v>
      </c>
      <c r="E48" s="415"/>
      <c r="F48" s="686">
        <f t="shared" si="2"/>
        <v>22.95018</v>
      </c>
      <c r="G48" s="686"/>
      <c r="H48" s="686"/>
      <c r="I48" s="686"/>
      <c r="J48" s="686"/>
      <c r="K48" s="686"/>
      <c r="L48" s="686"/>
      <c r="M48" s="151">
        <v>11</v>
      </c>
      <c r="N48" s="151">
        <v>37</v>
      </c>
      <c r="O48" s="151">
        <v>19</v>
      </c>
      <c r="P48" s="151">
        <v>20</v>
      </c>
    </row>
    <row r="49" spans="1:17" ht="19.5" thickBot="1" x14ac:dyDescent="0.25">
      <c r="A49" s="795"/>
      <c r="B49" s="828"/>
      <c r="C49" s="401">
        <v>8</v>
      </c>
      <c r="D49" s="173" t="s">
        <v>81</v>
      </c>
      <c r="E49" s="415"/>
      <c r="F49" s="686">
        <f t="shared" si="2"/>
        <v>3.0828600000000002</v>
      </c>
      <c r="G49" s="686"/>
      <c r="H49" s="686"/>
      <c r="I49" s="686"/>
      <c r="J49" s="686"/>
      <c r="K49" s="686"/>
      <c r="L49" s="686"/>
      <c r="M49" s="151">
        <v>3</v>
      </c>
      <c r="N49" s="151">
        <v>4</v>
      </c>
      <c r="O49" s="151">
        <v>2</v>
      </c>
      <c r="P49" s="151">
        <v>4</v>
      </c>
    </row>
    <row r="50" spans="1:17" ht="19.5" thickBot="1" x14ac:dyDescent="0.25">
      <c r="A50" s="795"/>
      <c r="B50" s="828"/>
      <c r="C50" s="401"/>
      <c r="D50" s="173" t="s">
        <v>1591</v>
      </c>
      <c r="E50" s="415"/>
      <c r="F50" s="686">
        <f t="shared" si="2"/>
        <v>4.4530200000000004</v>
      </c>
      <c r="G50" s="686"/>
      <c r="H50" s="686"/>
      <c r="I50" s="686"/>
      <c r="J50" s="686"/>
      <c r="K50" s="686"/>
      <c r="L50" s="686"/>
      <c r="M50" s="151">
        <v>9</v>
      </c>
      <c r="N50" s="151">
        <v>4</v>
      </c>
      <c r="O50" s="151">
        <v>0</v>
      </c>
      <c r="P50" s="151">
        <v>5</v>
      </c>
    </row>
    <row r="51" spans="1:17" ht="19.5" thickBot="1" x14ac:dyDescent="0.25">
      <c r="A51" s="795"/>
      <c r="B51" s="828"/>
      <c r="C51" s="401"/>
      <c r="D51" s="173"/>
      <c r="E51" s="415"/>
      <c r="F51" s="686">
        <f t="shared" si="2"/>
        <v>0</v>
      </c>
      <c r="G51" s="686"/>
      <c r="H51" s="686"/>
      <c r="I51" s="686"/>
      <c r="J51" s="686"/>
      <c r="K51" s="686"/>
      <c r="L51" s="686"/>
      <c r="M51" s="151"/>
      <c r="N51" s="151"/>
      <c r="O51" s="151"/>
      <c r="P51" s="151"/>
    </row>
    <row r="52" spans="1:17" ht="19.5" thickBot="1" x14ac:dyDescent="0.25">
      <c r="A52" s="795"/>
      <c r="B52" s="828"/>
      <c r="C52" s="401"/>
      <c r="D52" s="3" t="s">
        <v>1314</v>
      </c>
      <c r="E52" s="393"/>
      <c r="F52" s="393"/>
      <c r="G52" s="393"/>
      <c r="H52" s="393"/>
      <c r="I52" s="393"/>
      <c r="J52" s="393"/>
      <c r="K52" s="393"/>
      <c r="L52" s="393"/>
      <c r="M52" s="1">
        <f>SUM(M43:M49)</f>
        <v>30.5</v>
      </c>
      <c r="N52" s="1">
        <f>SUM(N43:N49)</f>
        <v>61</v>
      </c>
      <c r="O52" s="1">
        <f>SUM(O43:O49)</f>
        <v>47</v>
      </c>
      <c r="P52" s="1">
        <f>SUM(P43:P49)</f>
        <v>45</v>
      </c>
    </row>
    <row r="53" spans="1:17" ht="19.5" thickBot="1" x14ac:dyDescent="0.25">
      <c r="A53" s="795"/>
      <c r="B53" s="828"/>
      <c r="C53" s="401"/>
      <c r="D53" s="3" t="s">
        <v>1315</v>
      </c>
      <c r="E53" s="393"/>
      <c r="F53" s="393"/>
      <c r="G53" s="393"/>
      <c r="H53" s="393"/>
      <c r="I53" s="393"/>
      <c r="J53" s="393"/>
      <c r="K53" s="393"/>
      <c r="L53" s="393"/>
      <c r="M53" s="135">
        <f>(M52*1.73*220*0.9)/1000</f>
        <v>10.447469999999999</v>
      </c>
      <c r="N53" s="135">
        <f>(N52*1.73*220*0.9)/1000</f>
        <v>20.894939999999998</v>
      </c>
      <c r="O53" s="135">
        <f>(O52*1.73*220*0.9)/1000</f>
        <v>16.09938</v>
      </c>
      <c r="P53" s="136"/>
      <c r="Q53" s="168"/>
    </row>
    <row r="54" spans="1:17" ht="18.75" thickBot="1" x14ac:dyDescent="0.25">
      <c r="A54" s="795"/>
      <c r="B54" s="828"/>
      <c r="C54" s="401"/>
      <c r="D54" s="3" t="s">
        <v>1316</v>
      </c>
      <c r="E54" s="394"/>
      <c r="F54" s="394"/>
      <c r="G54" s="394"/>
      <c r="H54" s="394"/>
      <c r="I54" s="394"/>
      <c r="J54" s="394"/>
      <c r="K54" s="394"/>
      <c r="L54" s="394"/>
      <c r="M54" s="788">
        <f>(M53+N53+O53)</f>
        <v>47.441789999999997</v>
      </c>
      <c r="N54" s="789"/>
      <c r="O54" s="789"/>
      <c r="P54" s="790"/>
      <c r="Q54" s="168"/>
    </row>
    <row r="55" spans="1:17" ht="19.5" thickBot="1" x14ac:dyDescent="0.25">
      <c r="A55" s="795"/>
      <c r="B55" s="828"/>
      <c r="C55" s="404"/>
      <c r="D55" s="830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1"/>
      <c r="P55" s="832"/>
      <c r="Q55" s="168"/>
    </row>
    <row r="56" spans="1:17" ht="36.75" thickBot="1" x14ac:dyDescent="0.25">
      <c r="A56" s="795"/>
      <c r="B56" s="828"/>
      <c r="C56" s="387" t="s">
        <v>1436</v>
      </c>
      <c r="D56" s="124" t="s">
        <v>1327</v>
      </c>
      <c r="E56" s="390" t="s">
        <v>1435</v>
      </c>
      <c r="F56" s="499" t="s">
        <v>1511</v>
      </c>
      <c r="G56" s="499" t="s">
        <v>1557</v>
      </c>
      <c r="H56" s="720" t="s">
        <v>1558</v>
      </c>
      <c r="I56" s="499" t="s">
        <v>1559</v>
      </c>
      <c r="J56" s="720" t="s">
        <v>1446</v>
      </c>
      <c r="K56" s="499" t="s">
        <v>1560</v>
      </c>
      <c r="L56" s="499" t="s">
        <v>1561</v>
      </c>
      <c r="M56" s="166" t="str">
        <f>'Данные по ТП'!C25</f>
        <v>ТМ-630/10</v>
      </c>
      <c r="N56" s="126" t="s">
        <v>1352</v>
      </c>
      <c r="O56" s="125" t="s">
        <v>5</v>
      </c>
      <c r="P56" s="127">
        <f>'Данные по ТП'!F25</f>
        <v>58350</v>
      </c>
    </row>
    <row r="57" spans="1:17" ht="19.5" thickBot="1" x14ac:dyDescent="0.25">
      <c r="A57" s="795"/>
      <c r="B57" s="828"/>
      <c r="C57" s="401">
        <v>9</v>
      </c>
      <c r="D57" s="173" t="s">
        <v>82</v>
      </c>
      <c r="E57" s="415"/>
      <c r="F57" s="686">
        <f>((O57*1.73*220*0.9)/1000)+((N57*1.73*220*0.9)/1000)+((M57*1.73*220*0.9)/1000)</f>
        <v>0</v>
      </c>
      <c r="G57" s="822">
        <v>230</v>
      </c>
      <c r="H57" s="822">
        <v>233</v>
      </c>
      <c r="I57" s="822">
        <v>236</v>
      </c>
      <c r="J57" s="822">
        <v>410</v>
      </c>
      <c r="K57" s="822">
        <v>412</v>
      </c>
      <c r="L57" s="822">
        <v>411</v>
      </c>
      <c r="M57" s="151"/>
      <c r="N57" s="151"/>
      <c r="O57" s="151"/>
      <c r="P57" s="151"/>
    </row>
    <row r="58" spans="1:17" ht="19.5" thickBot="1" x14ac:dyDescent="0.25">
      <c r="A58" s="795"/>
      <c r="B58" s="828"/>
      <c r="C58" s="401">
        <v>10</v>
      </c>
      <c r="D58" s="173" t="s">
        <v>83</v>
      </c>
      <c r="E58" s="415"/>
      <c r="F58" s="686">
        <f t="shared" ref="F58:F66" si="3">((O58*1.73*220*0.9)/1000)+((N58*1.73*220*0.9)/1000)+((M58*1.73*220*0.9)/1000)</f>
        <v>0</v>
      </c>
      <c r="G58" s="823"/>
      <c r="H58" s="823"/>
      <c r="I58" s="823"/>
      <c r="J58" s="823"/>
      <c r="K58" s="823"/>
      <c r="L58" s="823"/>
      <c r="M58" s="151">
        <v>0</v>
      </c>
      <c r="N58" s="151">
        <v>0</v>
      </c>
      <c r="O58" s="151">
        <v>0</v>
      </c>
      <c r="P58" s="151">
        <v>0</v>
      </c>
    </row>
    <row r="59" spans="1:17" ht="19.5" thickBot="1" x14ac:dyDescent="0.25">
      <c r="A59" s="795"/>
      <c r="B59" s="828"/>
      <c r="C59" s="401">
        <v>11</v>
      </c>
      <c r="D59" s="173" t="s">
        <v>84</v>
      </c>
      <c r="E59" s="415"/>
      <c r="F59" s="686">
        <f t="shared" si="3"/>
        <v>0</v>
      </c>
      <c r="G59" s="686"/>
      <c r="H59" s="686"/>
      <c r="I59" s="686"/>
      <c r="J59" s="686"/>
      <c r="K59" s="686"/>
      <c r="L59" s="686"/>
      <c r="M59" s="151"/>
      <c r="N59" s="151"/>
      <c r="O59" s="151"/>
      <c r="P59" s="151"/>
    </row>
    <row r="60" spans="1:17" ht="19.5" thickBot="1" x14ac:dyDescent="0.25">
      <c r="A60" s="795"/>
      <c r="B60" s="828"/>
      <c r="C60" s="401">
        <v>12</v>
      </c>
      <c r="D60" s="173" t="s">
        <v>85</v>
      </c>
      <c r="E60" s="415"/>
      <c r="F60" s="686">
        <f t="shared" si="3"/>
        <v>0</v>
      </c>
      <c r="G60" s="686"/>
      <c r="H60" s="686"/>
      <c r="I60" s="686"/>
      <c r="J60" s="686"/>
      <c r="K60" s="686"/>
      <c r="L60" s="686"/>
      <c r="M60" s="151">
        <v>0</v>
      </c>
      <c r="N60" s="151">
        <v>0</v>
      </c>
      <c r="O60" s="151">
        <v>0</v>
      </c>
      <c r="P60" s="151">
        <v>0</v>
      </c>
    </row>
    <row r="61" spans="1:17" ht="19.5" thickBot="1" x14ac:dyDescent="0.25">
      <c r="A61" s="795"/>
      <c r="B61" s="828"/>
      <c r="C61" s="401">
        <v>13</v>
      </c>
      <c r="D61" s="173" t="s">
        <v>86</v>
      </c>
      <c r="E61" s="415"/>
      <c r="F61" s="686">
        <f t="shared" si="3"/>
        <v>0</v>
      </c>
      <c r="G61" s="686"/>
      <c r="H61" s="686"/>
      <c r="I61" s="686"/>
      <c r="J61" s="686"/>
      <c r="K61" s="686"/>
      <c r="L61" s="686"/>
      <c r="M61" s="178"/>
      <c r="N61" s="178"/>
      <c r="O61" s="178"/>
      <c r="P61" s="178"/>
    </row>
    <row r="62" spans="1:17" ht="19.5" thickBot="1" x14ac:dyDescent="0.25">
      <c r="A62" s="795"/>
      <c r="B62" s="828"/>
      <c r="C62" s="401">
        <v>14</v>
      </c>
      <c r="D62" s="173" t="s">
        <v>1588</v>
      </c>
      <c r="E62" s="415"/>
      <c r="F62" s="686">
        <f t="shared" si="3"/>
        <v>0</v>
      </c>
      <c r="G62" s="686"/>
      <c r="H62" s="686"/>
      <c r="I62" s="686"/>
      <c r="J62" s="686"/>
      <c r="K62" s="686"/>
      <c r="L62" s="686"/>
      <c r="M62" s="151">
        <v>0</v>
      </c>
      <c r="N62" s="151">
        <v>0</v>
      </c>
      <c r="O62" s="151">
        <v>0</v>
      </c>
      <c r="P62" s="151">
        <v>0</v>
      </c>
    </row>
    <row r="63" spans="1:17" ht="19.5" thickBot="1" x14ac:dyDescent="0.25">
      <c r="A63" s="795"/>
      <c r="B63" s="828"/>
      <c r="C63" s="401">
        <v>15</v>
      </c>
      <c r="D63" s="173" t="s">
        <v>35</v>
      </c>
      <c r="E63" s="415"/>
      <c r="F63" s="686">
        <f t="shared" si="3"/>
        <v>0</v>
      </c>
      <c r="G63" s="686"/>
      <c r="H63" s="686"/>
      <c r="I63" s="686"/>
      <c r="J63" s="686"/>
      <c r="K63" s="686"/>
      <c r="L63" s="686"/>
      <c r="M63" s="151">
        <v>0</v>
      </c>
      <c r="N63" s="151">
        <v>0</v>
      </c>
      <c r="O63" s="151">
        <v>0</v>
      </c>
      <c r="P63" s="151">
        <v>0</v>
      </c>
    </row>
    <row r="64" spans="1:17" ht="19.5" thickBot="1" x14ac:dyDescent="0.25">
      <c r="A64" s="795"/>
      <c r="B64" s="828"/>
      <c r="C64" s="401">
        <v>16</v>
      </c>
      <c r="D64" s="173" t="s">
        <v>1589</v>
      </c>
      <c r="E64" s="415"/>
      <c r="F64" s="686">
        <f t="shared" si="3"/>
        <v>2.3977799999999996</v>
      </c>
      <c r="G64" s="686"/>
      <c r="H64" s="686"/>
      <c r="I64" s="686"/>
      <c r="J64" s="686"/>
      <c r="K64" s="686"/>
      <c r="L64" s="686"/>
      <c r="M64" s="151">
        <v>0</v>
      </c>
      <c r="N64" s="151">
        <v>0</v>
      </c>
      <c r="O64" s="151">
        <v>7</v>
      </c>
      <c r="P64" s="151">
        <v>7</v>
      </c>
    </row>
    <row r="65" spans="1:17" ht="19.5" thickBot="1" x14ac:dyDescent="0.25">
      <c r="A65" s="795"/>
      <c r="B65" s="828"/>
      <c r="C65" s="401"/>
      <c r="D65" s="173" t="s">
        <v>1590</v>
      </c>
      <c r="E65" s="415"/>
      <c r="F65" s="686">
        <f t="shared" si="3"/>
        <v>11.30382</v>
      </c>
      <c r="G65" s="686"/>
      <c r="H65" s="686"/>
      <c r="I65" s="686"/>
      <c r="J65" s="686"/>
      <c r="K65" s="686"/>
      <c r="L65" s="686"/>
      <c r="M65" s="151">
        <v>12</v>
      </c>
      <c r="N65" s="151">
        <v>16</v>
      </c>
      <c r="O65" s="151">
        <v>5</v>
      </c>
      <c r="P65" s="151">
        <v>6</v>
      </c>
    </row>
    <row r="66" spans="1:17" ht="19.5" thickBot="1" x14ac:dyDescent="0.25">
      <c r="A66" s="795"/>
      <c r="B66" s="828"/>
      <c r="C66" s="401"/>
      <c r="D66" s="173"/>
      <c r="E66" s="415"/>
      <c r="F66" s="686">
        <f t="shared" si="3"/>
        <v>0</v>
      </c>
      <c r="G66" s="686"/>
      <c r="H66" s="686"/>
      <c r="I66" s="686"/>
      <c r="J66" s="686"/>
      <c r="K66" s="686"/>
      <c r="L66" s="686"/>
      <c r="M66" s="151"/>
      <c r="N66" s="151"/>
      <c r="O66" s="151"/>
      <c r="P66" s="151"/>
    </row>
    <row r="67" spans="1:17" ht="19.5" thickBot="1" x14ac:dyDescent="0.25">
      <c r="A67" s="795"/>
      <c r="B67" s="828"/>
      <c r="C67" s="401"/>
      <c r="D67" s="3" t="s">
        <v>1313</v>
      </c>
      <c r="E67" s="393"/>
      <c r="F67" s="393"/>
      <c r="G67" s="393"/>
      <c r="H67" s="393"/>
      <c r="I67" s="393"/>
      <c r="J67" s="393"/>
      <c r="K67" s="393"/>
      <c r="L67" s="393"/>
      <c r="M67" s="1">
        <f>SUM(M58:M65)</f>
        <v>12</v>
      </c>
      <c r="N67" s="1">
        <f>SUM(N58:N65)</f>
        <v>16</v>
      </c>
      <c r="O67" s="1">
        <f>SUM(O58:O65)</f>
        <v>12</v>
      </c>
      <c r="P67" s="1">
        <f>SUM(P58:P65)</f>
        <v>13</v>
      </c>
    </row>
    <row r="68" spans="1:17" ht="19.5" thickBot="1" x14ac:dyDescent="0.25">
      <c r="A68" s="795"/>
      <c r="B68" s="828"/>
      <c r="C68" s="401"/>
      <c r="D68" s="3" t="s">
        <v>1315</v>
      </c>
      <c r="E68" s="393"/>
      <c r="F68" s="393"/>
      <c r="G68" s="393"/>
      <c r="H68" s="393"/>
      <c r="I68" s="393"/>
      <c r="J68" s="393"/>
      <c r="K68" s="393"/>
      <c r="L68" s="393"/>
      <c r="M68" s="135">
        <f t="shared" ref="M68:O68" si="4">(M67*1.73*220*0.9)/1000</f>
        <v>4.1104799999999999</v>
      </c>
      <c r="N68" s="135">
        <f t="shared" si="4"/>
        <v>5.4806400000000002</v>
      </c>
      <c r="O68" s="135">
        <f t="shared" si="4"/>
        <v>4.1104799999999999</v>
      </c>
      <c r="P68" s="136"/>
      <c r="Q68" s="168"/>
    </row>
    <row r="69" spans="1:17" ht="18.75" thickBot="1" x14ac:dyDescent="0.25">
      <c r="A69" s="795"/>
      <c r="B69" s="828"/>
      <c r="C69" s="401"/>
      <c r="D69" s="3" t="s">
        <v>1317</v>
      </c>
      <c r="E69" s="394"/>
      <c r="F69" s="394"/>
      <c r="G69" s="394"/>
      <c r="H69" s="394"/>
      <c r="I69" s="394"/>
      <c r="J69" s="394"/>
      <c r="K69" s="394"/>
      <c r="L69" s="394"/>
      <c r="M69" s="788">
        <f>(M68+N68+O68)</f>
        <v>13.701599999999999</v>
      </c>
      <c r="N69" s="789"/>
      <c r="O69" s="789"/>
      <c r="P69" s="790"/>
    </row>
    <row r="70" spans="1:17" ht="21" thickBot="1" x14ac:dyDescent="0.25">
      <c r="A70" s="796"/>
      <c r="B70" s="829"/>
      <c r="C70" s="405"/>
      <c r="D70" s="9" t="s">
        <v>59</v>
      </c>
      <c r="E70" s="407"/>
      <c r="F70" s="407"/>
      <c r="G70" s="407"/>
      <c r="H70" s="407"/>
      <c r="I70" s="407"/>
      <c r="J70" s="407"/>
      <c r="K70" s="407"/>
      <c r="L70" s="407"/>
      <c r="M70" s="10">
        <f>M67+M52</f>
        <v>42.5</v>
      </c>
      <c r="N70" s="10">
        <f>N67+N52</f>
        <v>77</v>
      </c>
      <c r="O70" s="10">
        <f>O67+O52</f>
        <v>59</v>
      </c>
      <c r="P70" s="10">
        <f>P67+P52</f>
        <v>58</v>
      </c>
    </row>
    <row r="71" spans="1:17" ht="36.75" customHeight="1" thickBot="1" x14ac:dyDescent="0.25">
      <c r="A71" s="631"/>
      <c r="B71" s="617"/>
      <c r="C71" s="617"/>
      <c r="D71" s="633" t="str">
        <f>HYPERLINK("#Оглавление!h6","&lt;&lt;&lt;&lt;&lt;")</f>
        <v>&lt;&lt;&lt;&lt;&lt;</v>
      </c>
      <c r="E71" s="617"/>
      <c r="F71" s="674"/>
      <c r="G71" s="674"/>
      <c r="H71" s="674"/>
      <c r="I71" s="674"/>
      <c r="J71" s="674"/>
      <c r="K71" s="674"/>
      <c r="L71" s="674"/>
      <c r="M71" s="617"/>
      <c r="N71" s="617"/>
      <c r="O71" s="617"/>
      <c r="P71" s="617"/>
      <c r="Q71" s="101"/>
    </row>
    <row r="72" spans="1:17" ht="53.25" customHeight="1" thickBot="1" x14ac:dyDescent="0.25">
      <c r="A72" s="150">
        <v>43925</v>
      </c>
      <c r="B72" s="23"/>
      <c r="C72" s="387" t="s">
        <v>1436</v>
      </c>
      <c r="D72" s="124" t="s">
        <v>1351</v>
      </c>
      <c r="E72" s="390" t="s">
        <v>1435</v>
      </c>
      <c r="F72" s="499" t="s">
        <v>1511</v>
      </c>
      <c r="G72" s="499" t="s">
        <v>1557</v>
      </c>
      <c r="H72" s="720" t="s">
        <v>1558</v>
      </c>
      <c r="I72" s="499" t="s">
        <v>1559</v>
      </c>
      <c r="J72" s="720" t="s">
        <v>1446</v>
      </c>
      <c r="K72" s="499" t="s">
        <v>1560</v>
      </c>
      <c r="L72" s="499" t="s">
        <v>1561</v>
      </c>
      <c r="M72" s="166" t="str">
        <f>'Данные по ТП'!C26</f>
        <v>ТМ-630/10</v>
      </c>
      <c r="N72" s="126" t="s">
        <v>1352</v>
      </c>
      <c r="O72" s="125" t="s">
        <v>5</v>
      </c>
      <c r="P72" s="127">
        <f>'Данные по ТП'!F26</f>
        <v>36672</v>
      </c>
    </row>
    <row r="73" spans="1:17" ht="19.5" thickBot="1" x14ac:dyDescent="0.25">
      <c r="A73" s="794" t="s">
        <v>1586</v>
      </c>
      <c r="B73" s="791" t="s">
        <v>122</v>
      </c>
      <c r="C73" s="401">
        <v>1</v>
      </c>
      <c r="D73" s="173" t="s">
        <v>1077</v>
      </c>
      <c r="E73" s="415"/>
      <c r="F73" s="686">
        <f>((O73*1.73*220*0.9)/1000)+((N73*1.73*220*0.9)/1000)+((M73*1.73*220*0.9)/1000)</f>
        <v>0</v>
      </c>
      <c r="G73" s="822">
        <v>232</v>
      </c>
      <c r="H73" s="822">
        <v>238</v>
      </c>
      <c r="I73" s="822">
        <v>232</v>
      </c>
      <c r="J73" s="822">
        <v>408</v>
      </c>
      <c r="K73" s="822">
        <v>405</v>
      </c>
      <c r="L73" s="822">
        <v>406</v>
      </c>
      <c r="M73" s="151"/>
      <c r="N73" s="151"/>
      <c r="O73" s="151"/>
      <c r="P73" s="151"/>
    </row>
    <row r="74" spans="1:17" ht="19.5" thickBot="1" x14ac:dyDescent="0.25">
      <c r="A74" s="795"/>
      <c r="B74" s="828"/>
      <c r="C74" s="401">
        <v>2</v>
      </c>
      <c r="D74" s="173" t="s">
        <v>1592</v>
      </c>
      <c r="E74" s="415"/>
      <c r="F74" s="686">
        <f t="shared" ref="F74:F81" si="5">((O74*1.73*220*0.9)/1000)+((N74*1.73*220*0.9)/1000)+((M74*1.73*220*0.9)/1000)</f>
        <v>22.607639999999996</v>
      </c>
      <c r="G74" s="823"/>
      <c r="H74" s="823"/>
      <c r="I74" s="823"/>
      <c r="J74" s="823"/>
      <c r="K74" s="823"/>
      <c r="L74" s="823"/>
      <c r="M74" s="151">
        <v>17</v>
      </c>
      <c r="N74" s="151">
        <v>21</v>
      </c>
      <c r="O74" s="151">
        <v>28</v>
      </c>
      <c r="P74" s="151">
        <v>6</v>
      </c>
    </row>
    <row r="75" spans="1:17" ht="19.5" thickBot="1" x14ac:dyDescent="0.25">
      <c r="A75" s="795"/>
      <c r="B75" s="828"/>
      <c r="C75" s="401">
        <v>3</v>
      </c>
      <c r="D75" s="173" t="s">
        <v>1593</v>
      </c>
      <c r="E75" s="415"/>
      <c r="F75" s="686">
        <f t="shared" si="5"/>
        <v>34.254000000000005</v>
      </c>
      <c r="G75" s="686"/>
      <c r="H75" s="686"/>
      <c r="I75" s="686"/>
      <c r="J75" s="686"/>
      <c r="K75" s="686"/>
      <c r="L75" s="686"/>
      <c r="M75" s="151">
        <v>27</v>
      </c>
      <c r="N75" s="151">
        <v>28</v>
      </c>
      <c r="O75" s="151">
        <v>45</v>
      </c>
      <c r="P75" s="151">
        <v>9</v>
      </c>
    </row>
    <row r="76" spans="1:17" ht="19.5" thickBot="1" x14ac:dyDescent="0.25">
      <c r="A76" s="795"/>
      <c r="B76" s="828"/>
      <c r="C76" s="401">
        <v>4</v>
      </c>
      <c r="D76" s="173" t="s">
        <v>847</v>
      </c>
      <c r="E76" s="415"/>
      <c r="F76" s="686">
        <f t="shared" si="5"/>
        <v>0</v>
      </c>
      <c r="G76" s="686"/>
      <c r="H76" s="686"/>
      <c r="I76" s="686"/>
      <c r="J76" s="686"/>
      <c r="K76" s="686"/>
      <c r="L76" s="686"/>
      <c r="M76" s="151">
        <v>0</v>
      </c>
      <c r="N76" s="151">
        <v>0</v>
      </c>
      <c r="O76" s="151">
        <v>0</v>
      </c>
      <c r="P76" s="151">
        <v>0</v>
      </c>
    </row>
    <row r="77" spans="1:17" ht="19.5" thickBot="1" x14ac:dyDescent="0.25">
      <c r="A77" s="795"/>
      <c r="B77" s="828"/>
      <c r="C77" s="401">
        <v>5</v>
      </c>
      <c r="D77" s="173" t="s">
        <v>1594</v>
      </c>
      <c r="E77" s="415"/>
      <c r="F77" s="686">
        <f t="shared" si="5"/>
        <v>28.77336</v>
      </c>
      <c r="G77" s="686"/>
      <c r="H77" s="686"/>
      <c r="I77" s="686"/>
      <c r="J77" s="686"/>
      <c r="K77" s="686"/>
      <c r="L77" s="686"/>
      <c r="M77" s="151">
        <v>17</v>
      </c>
      <c r="N77" s="151">
        <v>35</v>
      </c>
      <c r="O77" s="151">
        <v>32</v>
      </c>
      <c r="P77" s="151">
        <v>9</v>
      </c>
    </row>
    <row r="78" spans="1:17" ht="19.5" thickBot="1" x14ac:dyDescent="0.25">
      <c r="A78" s="795"/>
      <c r="B78" s="828"/>
      <c r="C78" s="401">
        <v>6</v>
      </c>
      <c r="D78" s="173" t="s">
        <v>1595</v>
      </c>
      <c r="E78" s="415"/>
      <c r="F78" s="686">
        <f t="shared" si="5"/>
        <v>0</v>
      </c>
      <c r="G78" s="686"/>
      <c r="H78" s="686"/>
      <c r="I78" s="686"/>
      <c r="J78" s="686"/>
      <c r="K78" s="686"/>
      <c r="L78" s="686"/>
      <c r="M78" s="151">
        <v>0</v>
      </c>
      <c r="N78" s="151">
        <v>0</v>
      </c>
      <c r="O78" s="151">
        <v>0</v>
      </c>
      <c r="P78" s="151">
        <v>0</v>
      </c>
    </row>
    <row r="79" spans="1:17" ht="19.5" thickBot="1" x14ac:dyDescent="0.25">
      <c r="A79" s="795"/>
      <c r="B79" s="828"/>
      <c r="C79" s="401">
        <v>7</v>
      </c>
      <c r="D79" s="173" t="s">
        <v>87</v>
      </c>
      <c r="E79" s="415"/>
      <c r="F79" s="686">
        <f t="shared" si="5"/>
        <v>20.894939999999998</v>
      </c>
      <c r="G79" s="686"/>
      <c r="H79" s="686"/>
      <c r="I79" s="686"/>
      <c r="J79" s="686"/>
      <c r="K79" s="686"/>
      <c r="L79" s="686"/>
      <c r="M79" s="151">
        <v>33</v>
      </c>
      <c r="N79" s="151">
        <v>2</v>
      </c>
      <c r="O79" s="151">
        <v>26</v>
      </c>
      <c r="P79" s="151">
        <v>17</v>
      </c>
    </row>
    <row r="80" spans="1:17" ht="19.5" thickBot="1" x14ac:dyDescent="0.25">
      <c r="A80" s="795"/>
      <c r="B80" s="828"/>
      <c r="C80" s="401">
        <v>8</v>
      </c>
      <c r="D80" s="173" t="s">
        <v>1596</v>
      </c>
      <c r="E80" s="415"/>
      <c r="F80" s="686">
        <f t="shared" si="5"/>
        <v>0</v>
      </c>
      <c r="G80" s="686"/>
      <c r="H80" s="686"/>
      <c r="I80" s="686"/>
      <c r="J80" s="686"/>
      <c r="K80" s="686"/>
      <c r="L80" s="686"/>
      <c r="M80" s="151">
        <v>0</v>
      </c>
      <c r="N80" s="151">
        <v>0</v>
      </c>
      <c r="O80" s="151">
        <v>0</v>
      </c>
      <c r="P80" s="151">
        <v>0</v>
      </c>
    </row>
    <row r="81" spans="1:17" ht="19.5" thickBot="1" x14ac:dyDescent="0.25">
      <c r="A81" s="795"/>
      <c r="B81" s="828"/>
      <c r="C81" s="401"/>
      <c r="D81" s="173"/>
      <c r="E81" s="415"/>
      <c r="F81" s="686">
        <f t="shared" si="5"/>
        <v>0</v>
      </c>
      <c r="G81" s="686"/>
      <c r="H81" s="686"/>
      <c r="I81" s="686"/>
      <c r="J81" s="686"/>
      <c r="K81" s="686"/>
      <c r="L81" s="686"/>
      <c r="M81" s="151"/>
      <c r="N81" s="151"/>
      <c r="O81" s="151"/>
      <c r="P81" s="151"/>
    </row>
    <row r="82" spans="1:17" ht="19.5" thickBot="1" x14ac:dyDescent="0.25">
      <c r="A82" s="795"/>
      <c r="B82" s="828"/>
      <c r="C82" s="401"/>
      <c r="D82" s="173"/>
      <c r="E82" s="415"/>
      <c r="F82" s="686"/>
      <c r="G82" s="686"/>
      <c r="H82" s="686"/>
      <c r="I82" s="686"/>
      <c r="J82" s="686"/>
      <c r="K82" s="686"/>
      <c r="L82" s="686"/>
      <c r="M82" s="151"/>
      <c r="N82" s="151"/>
      <c r="O82" s="151"/>
      <c r="P82" s="151"/>
    </row>
    <row r="83" spans="1:17" ht="19.5" thickBot="1" x14ac:dyDescent="0.25">
      <c r="A83" s="795"/>
      <c r="B83" s="828"/>
      <c r="C83" s="401"/>
      <c r="D83" s="3" t="s">
        <v>1314</v>
      </c>
      <c r="E83" s="393"/>
      <c r="F83" s="393"/>
      <c r="G83" s="393"/>
      <c r="H83" s="393"/>
      <c r="I83" s="393"/>
      <c r="J83" s="393"/>
      <c r="K83" s="393"/>
      <c r="L83" s="393"/>
      <c r="M83" s="1">
        <f>SUM(M76:M80)</f>
        <v>50</v>
      </c>
      <c r="N83" s="1">
        <f>SUM(N76:N80)</f>
        <v>37</v>
      </c>
      <c r="O83" s="1">
        <f>SUM(O76:O80)</f>
        <v>58</v>
      </c>
      <c r="P83" s="1">
        <f>SUM(P76:P80)</f>
        <v>26</v>
      </c>
    </row>
    <row r="84" spans="1:17" ht="19.5" thickBot="1" x14ac:dyDescent="0.25">
      <c r="A84" s="795"/>
      <c r="B84" s="828"/>
      <c r="C84" s="401"/>
      <c r="D84" s="3" t="s">
        <v>1315</v>
      </c>
      <c r="E84" s="393"/>
      <c r="F84" s="393"/>
      <c r="G84" s="393"/>
      <c r="H84" s="393"/>
      <c r="I84" s="393"/>
      <c r="J84" s="393"/>
      <c r="K84" s="393"/>
      <c r="L84" s="393"/>
      <c r="M84" s="135">
        <f t="shared" ref="M84:O84" si="6">(M83*1.73*220*0.9)/1000</f>
        <v>17.126999999999999</v>
      </c>
      <c r="N84" s="135">
        <f t="shared" si="6"/>
        <v>12.673980000000002</v>
      </c>
      <c r="O84" s="135">
        <f t="shared" si="6"/>
        <v>19.867319999999999</v>
      </c>
      <c r="P84" s="136"/>
      <c r="Q84" s="168"/>
    </row>
    <row r="85" spans="1:17" ht="18.75" thickBot="1" x14ac:dyDescent="0.25">
      <c r="A85" s="795"/>
      <c r="B85" s="828"/>
      <c r="C85" s="401"/>
      <c r="D85" s="3" t="s">
        <v>1316</v>
      </c>
      <c r="E85" s="394"/>
      <c r="F85" s="394"/>
      <c r="G85" s="394"/>
      <c r="H85" s="394"/>
      <c r="I85" s="394"/>
      <c r="J85" s="394"/>
      <c r="K85" s="394"/>
      <c r="L85" s="394"/>
      <c r="M85" s="788">
        <f>(M84+N84+O84)</f>
        <v>49.668300000000002</v>
      </c>
      <c r="N85" s="789"/>
      <c r="O85" s="789"/>
      <c r="P85" s="790"/>
    </row>
    <row r="86" spans="1:17" ht="36.75" thickBot="1" x14ac:dyDescent="0.25">
      <c r="A86" s="795"/>
      <c r="B86" s="828"/>
      <c r="C86" s="387" t="s">
        <v>1436</v>
      </c>
      <c r="D86" s="124" t="s">
        <v>1327</v>
      </c>
      <c r="E86" s="390" t="s">
        <v>1435</v>
      </c>
      <c r="F86" s="499" t="s">
        <v>1511</v>
      </c>
      <c r="G86" s="499" t="s">
        <v>1557</v>
      </c>
      <c r="H86" s="720" t="s">
        <v>1558</v>
      </c>
      <c r="I86" s="499" t="s">
        <v>1559</v>
      </c>
      <c r="J86" s="720" t="s">
        <v>1446</v>
      </c>
      <c r="K86" s="499" t="s">
        <v>1560</v>
      </c>
      <c r="L86" s="499" t="s">
        <v>1561</v>
      </c>
      <c r="M86" s="166" t="str">
        <f>'Данные по ТП'!C27</f>
        <v>ТМ-630/10</v>
      </c>
      <c r="N86" s="126" t="s">
        <v>1352</v>
      </c>
      <c r="O86" s="125" t="s">
        <v>5</v>
      </c>
      <c r="P86" s="127">
        <f>'Данные по ТП'!F27</f>
        <v>24216</v>
      </c>
    </row>
    <row r="87" spans="1:17" ht="19.5" thickBot="1" x14ac:dyDescent="0.25">
      <c r="A87" s="795"/>
      <c r="B87" s="828"/>
      <c r="C87" s="401">
        <v>9</v>
      </c>
      <c r="D87" s="179" t="s">
        <v>1597</v>
      </c>
      <c r="E87" s="418"/>
      <c r="F87" s="686">
        <f>((O87*1.73*220*0.9)/1000)+((N87*1.73*220*0.9)/1000)+((M87*1.73*220*0.9)/1000)</f>
        <v>54.806399999999996</v>
      </c>
      <c r="G87" s="822"/>
      <c r="H87" s="822"/>
      <c r="I87" s="822"/>
      <c r="J87" s="822"/>
      <c r="K87" s="822"/>
      <c r="L87" s="822"/>
      <c r="M87" s="151">
        <v>64</v>
      </c>
      <c r="N87" s="151">
        <v>34</v>
      </c>
      <c r="O87" s="151">
        <v>62</v>
      </c>
      <c r="P87" s="151">
        <v>28</v>
      </c>
    </row>
    <row r="88" spans="1:17" ht="19.5" thickBot="1" x14ac:dyDescent="0.25">
      <c r="A88" s="795"/>
      <c r="B88" s="828"/>
      <c r="C88" s="401" t="s">
        <v>1109</v>
      </c>
      <c r="D88" s="173" t="s">
        <v>1598</v>
      </c>
      <c r="E88" s="415"/>
      <c r="F88" s="686">
        <f t="shared" ref="F88:F92" si="7">((O88*1.73*220*0.9)/1000)+((N88*1.73*220*0.9)/1000)+((M88*1.73*220*0.9)/1000)</f>
        <v>34.596539999999997</v>
      </c>
      <c r="G88" s="823"/>
      <c r="H88" s="823"/>
      <c r="I88" s="823"/>
      <c r="J88" s="823"/>
      <c r="K88" s="823"/>
      <c r="L88" s="823"/>
      <c r="M88" s="151">
        <v>26</v>
      </c>
      <c r="N88" s="151">
        <v>28</v>
      </c>
      <c r="O88" s="151">
        <v>47</v>
      </c>
      <c r="P88" s="151">
        <v>12</v>
      </c>
    </row>
    <row r="89" spans="1:17" ht="19.5" thickBot="1" x14ac:dyDescent="0.25">
      <c r="A89" s="795"/>
      <c r="B89" s="828"/>
      <c r="C89" s="401" t="s">
        <v>1111</v>
      </c>
      <c r="D89" s="173" t="s">
        <v>1599</v>
      </c>
      <c r="E89" s="415"/>
      <c r="F89" s="686">
        <f t="shared" si="7"/>
        <v>1.02762</v>
      </c>
      <c r="G89" s="686"/>
      <c r="H89" s="686"/>
      <c r="I89" s="686"/>
      <c r="J89" s="686"/>
      <c r="K89" s="686"/>
      <c r="L89" s="686"/>
      <c r="M89" s="151">
        <v>2</v>
      </c>
      <c r="N89" s="151">
        <v>1</v>
      </c>
      <c r="O89" s="151">
        <v>0</v>
      </c>
      <c r="P89" s="151">
        <v>2</v>
      </c>
    </row>
    <row r="90" spans="1:17" ht="19.5" thickBot="1" x14ac:dyDescent="0.25">
      <c r="A90" s="795"/>
      <c r="B90" s="828"/>
      <c r="C90" s="401" t="s">
        <v>1600</v>
      </c>
      <c r="D90" s="173" t="s">
        <v>1601</v>
      </c>
      <c r="E90" s="415"/>
      <c r="F90" s="686">
        <f t="shared" si="7"/>
        <v>27.403200000000002</v>
      </c>
      <c r="G90" s="686"/>
      <c r="H90" s="686"/>
      <c r="I90" s="686"/>
      <c r="J90" s="686"/>
      <c r="K90" s="686"/>
      <c r="L90" s="686"/>
      <c r="M90" s="151">
        <v>45</v>
      </c>
      <c r="N90" s="151">
        <v>15</v>
      </c>
      <c r="O90" s="151">
        <v>20</v>
      </c>
      <c r="P90" s="151">
        <v>29</v>
      </c>
    </row>
    <row r="91" spans="1:17" ht="19.5" thickBot="1" x14ac:dyDescent="0.25">
      <c r="A91" s="795"/>
      <c r="B91" s="828"/>
      <c r="C91" s="401" t="s">
        <v>1185</v>
      </c>
      <c r="D91" s="173" t="s">
        <v>1602</v>
      </c>
      <c r="E91" s="415"/>
      <c r="F91" s="686">
        <f t="shared" si="7"/>
        <v>0</v>
      </c>
      <c r="G91" s="686"/>
      <c r="H91" s="686"/>
      <c r="I91" s="686"/>
      <c r="J91" s="686"/>
      <c r="K91" s="686"/>
      <c r="L91" s="686"/>
      <c r="M91" s="151">
        <v>0</v>
      </c>
      <c r="N91" s="151">
        <v>0</v>
      </c>
      <c r="O91" s="151">
        <v>0</v>
      </c>
      <c r="P91" s="151">
        <v>0</v>
      </c>
    </row>
    <row r="92" spans="1:17" ht="19.5" thickBot="1" x14ac:dyDescent="0.25">
      <c r="A92" s="795"/>
      <c r="B92" s="828"/>
      <c r="C92" s="401" t="s">
        <v>1603</v>
      </c>
      <c r="D92" s="173" t="s">
        <v>1604</v>
      </c>
      <c r="E92" s="415"/>
      <c r="F92" s="686">
        <f t="shared" si="7"/>
        <v>1.02762</v>
      </c>
      <c r="G92" s="686"/>
      <c r="H92" s="686"/>
      <c r="I92" s="686"/>
      <c r="J92" s="686"/>
      <c r="K92" s="686"/>
      <c r="L92" s="686"/>
      <c r="M92" s="151">
        <v>3</v>
      </c>
      <c r="N92" s="151">
        <v>0</v>
      </c>
      <c r="O92" s="151">
        <v>0</v>
      </c>
      <c r="P92" s="151">
        <v>2</v>
      </c>
    </row>
    <row r="93" spans="1:17" ht="19.5" thickBot="1" x14ac:dyDescent="0.25">
      <c r="A93" s="795"/>
      <c r="B93" s="828"/>
      <c r="C93" s="401"/>
      <c r="D93" s="3" t="s">
        <v>1313</v>
      </c>
      <c r="E93" s="393"/>
      <c r="F93" s="686"/>
      <c r="G93" s="686"/>
      <c r="H93" s="686"/>
      <c r="I93" s="686"/>
      <c r="J93" s="686"/>
      <c r="K93" s="686"/>
      <c r="L93" s="686"/>
      <c r="M93" s="1">
        <f>SUM(M87:M92)</f>
        <v>140</v>
      </c>
      <c r="N93" s="1">
        <f>SUM(N87:N92)</f>
        <v>78</v>
      </c>
      <c r="O93" s="1">
        <f>SUM(O87:O92)</f>
        <v>129</v>
      </c>
      <c r="P93" s="1">
        <f>SUM(P87:P92)</f>
        <v>73</v>
      </c>
    </row>
    <row r="94" spans="1:17" ht="19.5" thickBot="1" x14ac:dyDescent="0.25">
      <c r="A94" s="795"/>
      <c r="B94" s="828"/>
      <c r="C94" s="401"/>
      <c r="D94" s="3" t="s">
        <v>1315</v>
      </c>
      <c r="E94" s="393"/>
      <c r="F94" s="686"/>
      <c r="G94" s="686"/>
      <c r="H94" s="686"/>
      <c r="I94" s="686"/>
      <c r="J94" s="686"/>
      <c r="K94" s="686"/>
      <c r="L94" s="686"/>
      <c r="M94" s="135">
        <f t="shared" ref="M94:O94" si="8">(M93*1.73*220*0.9)/1000</f>
        <v>47.955599999999997</v>
      </c>
      <c r="N94" s="135">
        <f t="shared" si="8"/>
        <v>26.718119999999999</v>
      </c>
      <c r="O94" s="135">
        <f t="shared" si="8"/>
        <v>44.187659999999994</v>
      </c>
      <c r="P94" s="136"/>
      <c r="Q94" s="168"/>
    </row>
    <row r="95" spans="1:17" ht="18.75" thickBot="1" x14ac:dyDescent="0.25">
      <c r="A95" s="795"/>
      <c r="B95" s="828"/>
      <c r="C95" s="401"/>
      <c r="D95" s="3" t="s">
        <v>1317</v>
      </c>
      <c r="E95" s="394"/>
      <c r="F95" s="686"/>
      <c r="G95" s="723"/>
      <c r="H95" s="723"/>
      <c r="I95" s="723"/>
      <c r="J95" s="723"/>
      <c r="K95" s="723"/>
      <c r="L95" s="723"/>
      <c r="M95" s="788">
        <f>(M94+N94+O94)</f>
        <v>118.86138</v>
      </c>
      <c r="N95" s="789"/>
      <c r="O95" s="789"/>
      <c r="P95" s="790"/>
    </row>
    <row r="96" spans="1:17" ht="21" thickBot="1" x14ac:dyDescent="0.25">
      <c r="A96" s="796"/>
      <c r="B96" s="829"/>
      <c r="C96" s="405"/>
      <c r="D96" s="9" t="s">
        <v>1370</v>
      </c>
      <c r="E96" s="407"/>
      <c r="F96" s="686"/>
      <c r="G96" s="686"/>
      <c r="H96" s="686"/>
      <c r="I96" s="686"/>
      <c r="J96" s="686"/>
      <c r="K96" s="686"/>
      <c r="L96" s="686"/>
      <c r="M96" s="23">
        <f>M93+M83</f>
        <v>190</v>
      </c>
      <c r="N96" s="23">
        <f>N93+N83</f>
        <v>115</v>
      </c>
      <c r="O96" s="23">
        <f>O93+O83</f>
        <v>187</v>
      </c>
      <c r="P96" s="23">
        <f>P93+P83</f>
        <v>99</v>
      </c>
    </row>
    <row r="97" spans="1:17" ht="30" customHeight="1" thickBot="1" x14ac:dyDescent="0.25">
      <c r="A97" s="632"/>
      <c r="B97" s="616"/>
      <c r="C97" s="616"/>
      <c r="D97" s="633" t="str">
        <f>HYPERLINK("#Оглавление!h6","&lt;&lt;&lt;&lt;&lt;")</f>
        <v>&lt;&lt;&lt;&lt;&lt;</v>
      </c>
      <c r="E97" s="616"/>
      <c r="F97" s="616"/>
      <c r="G97" s="616"/>
      <c r="H97" s="616"/>
      <c r="I97" s="616"/>
      <c r="J97" s="616"/>
      <c r="K97" s="616"/>
      <c r="L97" s="616"/>
      <c r="M97" s="616"/>
      <c r="N97" s="616"/>
      <c r="O97" s="616"/>
      <c r="P97" s="616"/>
      <c r="Q97" s="101"/>
    </row>
    <row r="98" spans="1:17" ht="36.75" thickBot="1" x14ac:dyDescent="0.25">
      <c r="A98" s="150">
        <v>43925</v>
      </c>
      <c r="B98" s="23"/>
      <c r="C98" s="387" t="s">
        <v>1436</v>
      </c>
      <c r="D98" s="124" t="s">
        <v>1351</v>
      </c>
      <c r="E98" s="390" t="s">
        <v>1435</v>
      </c>
      <c r="F98" s="499" t="s">
        <v>1511</v>
      </c>
      <c r="G98" s="499" t="s">
        <v>1557</v>
      </c>
      <c r="H98" s="720" t="s">
        <v>1558</v>
      </c>
      <c r="I98" s="499" t="s">
        <v>1559</v>
      </c>
      <c r="J98" s="720" t="s">
        <v>1446</v>
      </c>
      <c r="K98" s="499" t="s">
        <v>1560</v>
      </c>
      <c r="L98" s="499" t="s">
        <v>1561</v>
      </c>
      <c r="M98" s="166">
        <f>'Данные по ТП'!D137</f>
        <v>630</v>
      </c>
      <c r="N98" s="126" t="s">
        <v>1352</v>
      </c>
      <c r="O98" s="125" t="s">
        <v>5</v>
      </c>
      <c r="P98" s="127">
        <f>'Данные по ТП'!F137</f>
        <v>56203</v>
      </c>
    </row>
    <row r="99" spans="1:17" ht="19.5" thickBot="1" x14ac:dyDescent="0.25">
      <c r="A99" s="794" t="s">
        <v>1586</v>
      </c>
      <c r="B99" s="791" t="s">
        <v>123</v>
      </c>
      <c r="C99" s="401">
        <v>1</v>
      </c>
      <c r="D99" s="173" t="s">
        <v>89</v>
      </c>
      <c r="E99" s="415"/>
      <c r="F99" s="686">
        <f>((O99*1.73*220*0.9)/1000)+((N99*1.73*220*0.9)/1000)+((M99*1.73*220*0.9)/1000)</f>
        <v>0</v>
      </c>
      <c r="G99" s="822">
        <v>237</v>
      </c>
      <c r="H99" s="822">
        <v>238</v>
      </c>
      <c r="I99" s="822">
        <v>237</v>
      </c>
      <c r="J99" s="822">
        <v>415</v>
      </c>
      <c r="K99" s="822">
        <v>414</v>
      </c>
      <c r="L99" s="822">
        <v>413</v>
      </c>
      <c r="M99" s="178"/>
      <c r="N99" s="178"/>
      <c r="O99" s="178"/>
      <c r="P99" s="178"/>
    </row>
    <row r="100" spans="1:17" ht="19.5" thickBot="1" x14ac:dyDescent="0.25">
      <c r="A100" s="795"/>
      <c r="B100" s="828"/>
      <c r="C100" s="401">
        <v>2</v>
      </c>
      <c r="D100" s="173" t="s">
        <v>1043</v>
      </c>
      <c r="E100" s="415"/>
      <c r="F100" s="686">
        <f t="shared" ref="F100:F108" si="9">((O100*1.73*220*0.9)/1000)+((N100*1.73*220*0.9)/1000)+((M100*1.73*220*0.9)/1000)</f>
        <v>0</v>
      </c>
      <c r="G100" s="823"/>
      <c r="H100" s="823"/>
      <c r="I100" s="823"/>
      <c r="J100" s="823"/>
      <c r="K100" s="823"/>
      <c r="L100" s="823"/>
      <c r="M100" s="151"/>
      <c r="N100" s="151"/>
      <c r="O100" s="151"/>
      <c r="P100" s="151"/>
    </row>
    <row r="101" spans="1:17" ht="19.5" thickBot="1" x14ac:dyDescent="0.25">
      <c r="A101" s="795"/>
      <c r="B101" s="828"/>
      <c r="C101" s="401">
        <v>3</v>
      </c>
      <c r="D101" s="173" t="s">
        <v>90</v>
      </c>
      <c r="E101" s="415"/>
      <c r="F101" s="686">
        <f t="shared" si="9"/>
        <v>0</v>
      </c>
      <c r="G101" s="686"/>
      <c r="H101" s="686"/>
      <c r="I101" s="686"/>
      <c r="J101" s="686"/>
      <c r="K101" s="686"/>
      <c r="L101" s="686"/>
      <c r="M101" s="151"/>
      <c r="N101" s="151"/>
      <c r="O101" s="151"/>
      <c r="P101" s="151"/>
    </row>
    <row r="102" spans="1:17" ht="19.5" thickBot="1" x14ac:dyDescent="0.25">
      <c r="A102" s="795"/>
      <c r="B102" s="828"/>
      <c r="C102" s="401">
        <v>4</v>
      </c>
      <c r="D102" s="173" t="s">
        <v>91</v>
      </c>
      <c r="E102" s="415"/>
      <c r="F102" s="686">
        <f t="shared" si="9"/>
        <v>0</v>
      </c>
      <c r="G102" s="686"/>
      <c r="H102" s="686"/>
      <c r="I102" s="686"/>
      <c r="J102" s="686"/>
      <c r="K102" s="686"/>
      <c r="L102" s="686"/>
      <c r="M102" s="151"/>
      <c r="N102" s="151"/>
      <c r="O102" s="151"/>
      <c r="P102" s="151"/>
    </row>
    <row r="103" spans="1:17" ht="19.5" thickBot="1" x14ac:dyDescent="0.25">
      <c r="A103" s="795"/>
      <c r="B103" s="828"/>
      <c r="C103" s="401">
        <v>5</v>
      </c>
      <c r="D103" s="173" t="s">
        <v>92</v>
      </c>
      <c r="E103" s="415"/>
      <c r="F103" s="686">
        <f t="shared" si="9"/>
        <v>0</v>
      </c>
      <c r="G103" s="686"/>
      <c r="H103" s="686"/>
      <c r="I103" s="686"/>
      <c r="J103" s="686"/>
      <c r="K103" s="686"/>
      <c r="L103" s="686"/>
      <c r="M103" s="151"/>
      <c r="N103" s="151"/>
      <c r="O103" s="151"/>
      <c r="P103" s="151"/>
    </row>
    <row r="104" spans="1:17" ht="19.5" thickBot="1" x14ac:dyDescent="0.25">
      <c r="A104" s="795"/>
      <c r="B104" s="828"/>
      <c r="C104" s="401">
        <v>6</v>
      </c>
      <c r="D104" s="173" t="s">
        <v>93</v>
      </c>
      <c r="E104" s="415"/>
      <c r="F104" s="686">
        <f t="shared" si="9"/>
        <v>0</v>
      </c>
      <c r="G104" s="686"/>
      <c r="H104" s="686"/>
      <c r="I104" s="686"/>
      <c r="J104" s="686"/>
      <c r="K104" s="686"/>
      <c r="L104" s="686"/>
      <c r="M104" s="151"/>
      <c r="N104" s="151"/>
      <c r="O104" s="151"/>
      <c r="P104" s="151"/>
    </row>
    <row r="105" spans="1:17" ht="19.5" thickBot="1" x14ac:dyDescent="0.25">
      <c r="A105" s="795"/>
      <c r="B105" s="828"/>
      <c r="C105" s="401">
        <v>7</v>
      </c>
      <c r="D105" s="173" t="s">
        <v>94</v>
      </c>
      <c r="E105" s="415"/>
      <c r="F105" s="686">
        <f t="shared" si="9"/>
        <v>0</v>
      </c>
      <c r="G105" s="686"/>
      <c r="H105" s="686"/>
      <c r="I105" s="686"/>
      <c r="J105" s="686"/>
      <c r="K105" s="686"/>
      <c r="L105" s="686"/>
      <c r="M105" s="151"/>
      <c r="N105" s="151"/>
      <c r="O105" s="151"/>
      <c r="P105" s="151"/>
    </row>
    <row r="106" spans="1:17" ht="19.5" thickBot="1" x14ac:dyDescent="0.25">
      <c r="A106" s="795"/>
      <c r="B106" s="828"/>
      <c r="C106" s="401">
        <v>8</v>
      </c>
      <c r="D106" s="173" t="s">
        <v>918</v>
      </c>
      <c r="E106" s="415"/>
      <c r="F106" s="686">
        <f t="shared" si="9"/>
        <v>0</v>
      </c>
      <c r="G106" s="686"/>
      <c r="H106" s="686"/>
      <c r="I106" s="686"/>
      <c r="J106" s="686"/>
      <c r="K106" s="686"/>
      <c r="L106" s="686"/>
      <c r="M106" s="151">
        <v>0</v>
      </c>
      <c r="N106" s="151">
        <v>0</v>
      </c>
      <c r="O106" s="151">
        <v>0</v>
      </c>
      <c r="P106" s="151">
        <v>0</v>
      </c>
    </row>
    <row r="107" spans="1:17" ht="19.5" thickBot="1" x14ac:dyDescent="0.25">
      <c r="A107" s="795"/>
      <c r="B107" s="828"/>
      <c r="C107" s="401"/>
      <c r="D107" s="173"/>
      <c r="E107" s="415"/>
      <c r="F107" s="686">
        <f t="shared" si="9"/>
        <v>0</v>
      </c>
      <c r="G107" s="686"/>
      <c r="H107" s="686"/>
      <c r="I107" s="686"/>
      <c r="J107" s="686"/>
      <c r="K107" s="686"/>
      <c r="L107" s="686"/>
      <c r="M107" s="151"/>
      <c r="N107" s="151"/>
      <c r="O107" s="151"/>
      <c r="P107" s="151"/>
    </row>
    <row r="108" spans="1:17" ht="19.5" thickBot="1" x14ac:dyDescent="0.25">
      <c r="A108" s="795"/>
      <c r="B108" s="828"/>
      <c r="C108" s="401"/>
      <c r="D108" s="173"/>
      <c r="E108" s="415"/>
      <c r="F108" s="686">
        <f t="shared" si="9"/>
        <v>0</v>
      </c>
      <c r="G108" s="686"/>
      <c r="H108" s="686"/>
      <c r="I108" s="686"/>
      <c r="J108" s="686"/>
      <c r="K108" s="686"/>
      <c r="L108" s="686"/>
      <c r="M108" s="151"/>
      <c r="N108" s="151"/>
      <c r="O108" s="151"/>
      <c r="P108" s="151"/>
    </row>
    <row r="109" spans="1:17" ht="19.5" thickBot="1" x14ac:dyDescent="0.25">
      <c r="A109" s="795"/>
      <c r="B109" s="828"/>
      <c r="C109" s="401"/>
      <c r="D109" s="3" t="s">
        <v>1314</v>
      </c>
      <c r="E109" s="393"/>
      <c r="F109" s="393"/>
      <c r="G109" s="393"/>
      <c r="H109" s="393"/>
      <c r="I109" s="393"/>
      <c r="J109" s="393"/>
      <c r="K109" s="393"/>
      <c r="L109" s="393"/>
      <c r="M109" s="1">
        <f>SUM(M100:M106)</f>
        <v>0</v>
      </c>
      <c r="N109" s="1">
        <f>SUM(N100:N106)</f>
        <v>0</v>
      </c>
      <c r="O109" s="1">
        <f>SUM(O100:O106)</f>
        <v>0</v>
      </c>
      <c r="P109" s="1">
        <f>SUM(P100:P106)</f>
        <v>0</v>
      </c>
    </row>
    <row r="110" spans="1:17" ht="19.5" thickBot="1" x14ac:dyDescent="0.25">
      <c r="A110" s="795"/>
      <c r="B110" s="828"/>
      <c r="C110" s="401"/>
      <c r="D110" s="3" t="s">
        <v>1315</v>
      </c>
      <c r="E110" s="393"/>
      <c r="F110" s="393"/>
      <c r="G110" s="393"/>
      <c r="H110" s="393"/>
      <c r="I110" s="393"/>
      <c r="J110" s="393"/>
      <c r="K110" s="393"/>
      <c r="L110" s="393"/>
      <c r="M110" s="135">
        <f t="shared" ref="M110:O110" si="10">(M109*1.73*220*0.9)/1000</f>
        <v>0</v>
      </c>
      <c r="N110" s="135">
        <f t="shared" si="10"/>
        <v>0</v>
      </c>
      <c r="O110" s="135">
        <f t="shared" si="10"/>
        <v>0</v>
      </c>
      <c r="P110" s="136"/>
      <c r="Q110" s="168"/>
    </row>
    <row r="111" spans="1:17" ht="18.75" thickBot="1" x14ac:dyDescent="0.25">
      <c r="A111" s="795"/>
      <c r="B111" s="828"/>
      <c r="C111" s="401"/>
      <c r="D111" s="3" t="s">
        <v>1316</v>
      </c>
      <c r="E111" s="394"/>
      <c r="F111" s="394"/>
      <c r="G111" s="394"/>
      <c r="H111" s="394"/>
      <c r="I111" s="394"/>
      <c r="J111" s="394"/>
      <c r="K111" s="394"/>
      <c r="L111" s="394"/>
      <c r="M111" s="788">
        <f>(M110+N110+O110)</f>
        <v>0</v>
      </c>
      <c r="N111" s="789"/>
      <c r="O111" s="789"/>
      <c r="P111" s="790"/>
      <c r="Q111" s="168"/>
    </row>
    <row r="112" spans="1:17" ht="19.5" thickBot="1" x14ac:dyDescent="0.25">
      <c r="A112" s="795"/>
      <c r="B112" s="828"/>
      <c r="C112" s="404"/>
      <c r="D112" s="830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2"/>
      <c r="Q112" s="168"/>
    </row>
    <row r="113" spans="1:17" ht="36.75" thickBot="1" x14ac:dyDescent="0.25">
      <c r="A113" s="795"/>
      <c r="B113" s="828"/>
      <c r="C113" s="387" t="s">
        <v>1436</v>
      </c>
      <c r="D113" s="124" t="s">
        <v>1327</v>
      </c>
      <c r="E113" s="390" t="s">
        <v>1435</v>
      </c>
      <c r="F113" s="499" t="s">
        <v>1511</v>
      </c>
      <c r="G113" s="499" t="s">
        <v>1557</v>
      </c>
      <c r="H113" s="720" t="s">
        <v>1558</v>
      </c>
      <c r="I113" s="499" t="s">
        <v>1559</v>
      </c>
      <c r="J113" s="720" t="s">
        <v>1446</v>
      </c>
      <c r="K113" s="499" t="s">
        <v>1560</v>
      </c>
      <c r="L113" s="499" t="s">
        <v>1561</v>
      </c>
      <c r="M113" s="166" t="str">
        <f>'Данные по ТП'!C29</f>
        <v>ТМ-400/10</v>
      </c>
      <c r="N113" s="126" t="s">
        <v>1352</v>
      </c>
      <c r="O113" s="125" t="s">
        <v>5</v>
      </c>
      <c r="P113" s="127">
        <f>'Данные по ТП'!F29</f>
        <v>64467</v>
      </c>
    </row>
    <row r="114" spans="1:17" ht="19.5" thickBot="1" x14ac:dyDescent="0.25">
      <c r="A114" s="795"/>
      <c r="B114" s="828"/>
      <c r="C114" s="401">
        <v>9</v>
      </c>
      <c r="D114" s="173" t="s">
        <v>24</v>
      </c>
      <c r="E114" s="415"/>
      <c r="F114" s="686">
        <f>((O114*1.73*220*0.9)/1000)+((N114*1.73*220*0.9)/1000)+((M114*1.73*220*0.9)/1000)</f>
        <v>0</v>
      </c>
      <c r="G114" s="822">
        <v>238</v>
      </c>
      <c r="H114" s="822">
        <v>235</v>
      </c>
      <c r="I114" s="822">
        <v>232</v>
      </c>
      <c r="J114" s="822">
        <v>410</v>
      </c>
      <c r="K114" s="822">
        <v>410</v>
      </c>
      <c r="L114" s="822">
        <v>410</v>
      </c>
      <c r="M114" s="151"/>
      <c r="N114" s="151"/>
      <c r="O114" s="151"/>
      <c r="P114" s="151"/>
    </row>
    <row r="115" spans="1:17" ht="19.5" thickBot="1" x14ac:dyDescent="0.25">
      <c r="A115" s="795"/>
      <c r="B115" s="828"/>
      <c r="C115" s="401">
        <v>10</v>
      </c>
      <c r="D115" s="173" t="s">
        <v>95</v>
      </c>
      <c r="E115" s="415"/>
      <c r="F115" s="686">
        <f t="shared" ref="F115:F123" si="11">((O115*1.73*220*0.9)/1000)+((N115*1.73*220*0.9)/1000)+((M115*1.73*220*0.9)/1000)</f>
        <v>2.05524</v>
      </c>
      <c r="G115" s="823"/>
      <c r="H115" s="823"/>
      <c r="I115" s="823"/>
      <c r="J115" s="823"/>
      <c r="K115" s="823"/>
      <c r="L115" s="823"/>
      <c r="M115" s="151">
        <v>1</v>
      </c>
      <c r="N115" s="151">
        <v>2</v>
      </c>
      <c r="O115" s="151">
        <v>3</v>
      </c>
      <c r="P115" s="151">
        <v>2</v>
      </c>
    </row>
    <row r="116" spans="1:17" ht="19.5" thickBot="1" x14ac:dyDescent="0.25">
      <c r="A116" s="795"/>
      <c r="B116" s="828"/>
      <c r="C116" s="401">
        <v>11</v>
      </c>
      <c r="D116" s="173" t="s">
        <v>96</v>
      </c>
      <c r="E116" s="415"/>
      <c r="F116" s="686">
        <f t="shared" si="11"/>
        <v>0</v>
      </c>
      <c r="G116" s="686"/>
      <c r="H116" s="686"/>
      <c r="I116" s="686"/>
      <c r="J116" s="686"/>
      <c r="K116" s="686"/>
      <c r="L116" s="686"/>
      <c r="M116" s="151"/>
      <c r="N116" s="151"/>
      <c r="O116" s="151"/>
      <c r="P116" s="151"/>
    </row>
    <row r="117" spans="1:17" ht="19.5" thickBot="1" x14ac:dyDescent="0.25">
      <c r="A117" s="795"/>
      <c r="B117" s="828"/>
      <c r="C117" s="401">
        <v>12</v>
      </c>
      <c r="D117" s="173" t="s">
        <v>97</v>
      </c>
      <c r="E117" s="415"/>
      <c r="F117" s="686">
        <f t="shared" si="11"/>
        <v>0</v>
      </c>
      <c r="G117" s="686"/>
      <c r="H117" s="686"/>
      <c r="I117" s="686"/>
      <c r="J117" s="686"/>
      <c r="K117" s="686"/>
      <c r="L117" s="686"/>
      <c r="M117" s="151">
        <v>0</v>
      </c>
      <c r="N117" s="151">
        <v>0</v>
      </c>
      <c r="O117" s="151">
        <v>0</v>
      </c>
      <c r="P117" s="151">
        <v>0</v>
      </c>
    </row>
    <row r="118" spans="1:17" ht="19.5" thickBot="1" x14ac:dyDescent="0.25">
      <c r="A118" s="795"/>
      <c r="B118" s="828"/>
      <c r="C118" s="401">
        <v>13</v>
      </c>
      <c r="D118" s="173" t="s">
        <v>98</v>
      </c>
      <c r="E118" s="415"/>
      <c r="F118" s="686">
        <f t="shared" si="11"/>
        <v>0</v>
      </c>
      <c r="G118" s="686"/>
      <c r="H118" s="686"/>
      <c r="I118" s="686"/>
      <c r="J118" s="686"/>
      <c r="K118" s="686"/>
      <c r="L118" s="686"/>
      <c r="M118" s="151"/>
      <c r="N118" s="151"/>
      <c r="O118" s="151"/>
      <c r="P118" s="151"/>
    </row>
    <row r="119" spans="1:17" ht="19.5" thickBot="1" x14ac:dyDescent="0.25">
      <c r="A119" s="795"/>
      <c r="B119" s="828"/>
      <c r="C119" s="401">
        <v>14</v>
      </c>
      <c r="D119" s="173" t="s">
        <v>1605</v>
      </c>
      <c r="E119" s="415"/>
      <c r="F119" s="686">
        <f t="shared" si="11"/>
        <v>11.64636</v>
      </c>
      <c r="G119" s="686"/>
      <c r="H119" s="686"/>
      <c r="I119" s="686"/>
      <c r="J119" s="686"/>
      <c r="K119" s="686"/>
      <c r="L119" s="686"/>
      <c r="M119" s="151">
        <v>2</v>
      </c>
      <c r="N119" s="151">
        <v>29</v>
      </c>
      <c r="O119" s="151">
        <v>3</v>
      </c>
      <c r="P119" s="151">
        <v>20</v>
      </c>
    </row>
    <row r="120" spans="1:17" ht="19.5" thickBot="1" x14ac:dyDescent="0.25">
      <c r="A120" s="795"/>
      <c r="B120" s="828"/>
      <c r="C120" s="401">
        <v>15</v>
      </c>
      <c r="D120" s="173" t="s">
        <v>99</v>
      </c>
      <c r="E120" s="415"/>
      <c r="F120" s="686">
        <f t="shared" si="11"/>
        <v>0</v>
      </c>
      <c r="G120" s="686"/>
      <c r="H120" s="686"/>
      <c r="I120" s="686"/>
      <c r="J120" s="686"/>
      <c r="K120" s="686"/>
      <c r="L120" s="686"/>
      <c r="M120" s="151"/>
      <c r="N120" s="151"/>
      <c r="O120" s="151"/>
      <c r="P120" s="151"/>
    </row>
    <row r="121" spans="1:17" ht="19.5" thickBot="1" x14ac:dyDescent="0.25">
      <c r="A121" s="795"/>
      <c r="B121" s="828"/>
      <c r="C121" s="401">
        <v>16</v>
      </c>
      <c r="D121" s="173" t="s">
        <v>919</v>
      </c>
      <c r="E121" s="415"/>
      <c r="F121" s="686">
        <f t="shared" si="11"/>
        <v>5.1380999999999997</v>
      </c>
      <c r="G121" s="686"/>
      <c r="H121" s="686"/>
      <c r="I121" s="686"/>
      <c r="J121" s="686"/>
      <c r="K121" s="686"/>
      <c r="L121" s="686"/>
      <c r="M121" s="151">
        <v>5</v>
      </c>
      <c r="N121" s="151">
        <v>6</v>
      </c>
      <c r="O121" s="151">
        <v>4</v>
      </c>
      <c r="P121" s="151">
        <v>6</v>
      </c>
    </row>
    <row r="122" spans="1:17" ht="19.5" thickBot="1" x14ac:dyDescent="0.25">
      <c r="A122" s="795"/>
      <c r="B122" s="828"/>
      <c r="C122" s="401"/>
      <c r="D122" s="173"/>
      <c r="E122" s="415"/>
      <c r="F122" s="686">
        <f t="shared" si="11"/>
        <v>0</v>
      </c>
      <c r="G122" s="686"/>
      <c r="H122" s="686"/>
      <c r="I122" s="686"/>
      <c r="J122" s="686"/>
      <c r="K122" s="686"/>
      <c r="L122" s="686"/>
      <c r="M122" s="151"/>
      <c r="N122" s="151"/>
      <c r="O122" s="151"/>
      <c r="P122" s="151"/>
    </row>
    <row r="123" spans="1:17" ht="19.5" thickBot="1" x14ac:dyDescent="0.25">
      <c r="A123" s="795"/>
      <c r="B123" s="828"/>
      <c r="C123" s="401"/>
      <c r="D123" s="173"/>
      <c r="E123" s="415"/>
      <c r="F123" s="686">
        <f t="shared" si="11"/>
        <v>0</v>
      </c>
      <c r="G123" s="686"/>
      <c r="H123" s="686"/>
      <c r="I123" s="686"/>
      <c r="J123" s="686"/>
      <c r="K123" s="686"/>
      <c r="L123" s="686"/>
      <c r="M123" s="151"/>
      <c r="N123" s="151"/>
      <c r="O123" s="151"/>
      <c r="P123" s="151"/>
    </row>
    <row r="124" spans="1:17" ht="19.5" thickBot="1" x14ac:dyDescent="0.25">
      <c r="A124" s="795"/>
      <c r="B124" s="828"/>
      <c r="C124" s="401"/>
      <c r="D124" s="3" t="s">
        <v>1313</v>
      </c>
      <c r="E124" s="393"/>
      <c r="F124" s="393"/>
      <c r="G124" s="393"/>
      <c r="H124" s="393"/>
      <c r="I124" s="393"/>
      <c r="J124" s="393"/>
      <c r="K124" s="393"/>
      <c r="L124" s="393"/>
      <c r="M124" s="1">
        <f>SUM(M115:M121)</f>
        <v>8</v>
      </c>
      <c r="N124" s="1">
        <f>SUM(N115:N121)</f>
        <v>37</v>
      </c>
      <c r="O124" s="1">
        <f>SUM(O115:O121)</f>
        <v>10</v>
      </c>
      <c r="P124" s="1">
        <f>SUM(P115:P121)</f>
        <v>28</v>
      </c>
    </row>
    <row r="125" spans="1:17" ht="19.5" thickBot="1" x14ac:dyDescent="0.25">
      <c r="A125" s="795"/>
      <c r="B125" s="828"/>
      <c r="C125" s="401"/>
      <c r="D125" s="3" t="s">
        <v>1315</v>
      </c>
      <c r="E125" s="393"/>
      <c r="F125" s="393"/>
      <c r="G125" s="393"/>
      <c r="H125" s="393"/>
      <c r="I125" s="393"/>
      <c r="J125" s="393"/>
      <c r="K125" s="393"/>
      <c r="L125" s="393"/>
      <c r="M125" s="135">
        <f t="shared" ref="M125" si="12">(M124*1.73*220*0.9)/1000</f>
        <v>2.7403200000000001</v>
      </c>
      <c r="N125" s="135">
        <f t="shared" ref="N125" si="13">(N124*1.73*220*0.9)/1000</f>
        <v>12.673980000000002</v>
      </c>
      <c r="O125" s="135">
        <f t="shared" ref="O125" si="14">(O124*1.73*220*0.9)/1000</f>
        <v>3.4254000000000002</v>
      </c>
      <c r="P125" s="136"/>
      <c r="Q125" s="168"/>
    </row>
    <row r="126" spans="1:17" ht="18.75" thickBot="1" x14ac:dyDescent="0.25">
      <c r="A126" s="795"/>
      <c r="B126" s="828"/>
      <c r="C126" s="401"/>
      <c r="D126" s="3" t="s">
        <v>1317</v>
      </c>
      <c r="E126" s="394"/>
      <c r="F126" s="394"/>
      <c r="G126" s="394"/>
      <c r="H126" s="394"/>
      <c r="I126" s="394"/>
      <c r="J126" s="394"/>
      <c r="K126" s="394"/>
      <c r="L126" s="394"/>
      <c r="M126" s="788">
        <f>(M125+N125+O125)</f>
        <v>18.839700000000004</v>
      </c>
      <c r="N126" s="789"/>
      <c r="O126" s="789"/>
      <c r="P126" s="790"/>
    </row>
    <row r="127" spans="1:17" ht="19.5" thickBot="1" x14ac:dyDescent="0.25">
      <c r="A127" s="795"/>
      <c r="B127" s="828"/>
      <c r="C127" s="401"/>
      <c r="D127" s="25"/>
      <c r="E127" s="393"/>
      <c r="F127" s="393"/>
      <c r="G127" s="393"/>
      <c r="H127" s="393"/>
      <c r="I127" s="393"/>
      <c r="J127" s="393"/>
      <c r="K127" s="393"/>
      <c r="L127" s="393"/>
      <c r="M127" s="1"/>
      <c r="N127" s="1"/>
      <c r="O127" s="1"/>
      <c r="P127" s="1"/>
    </row>
    <row r="128" spans="1:17" ht="21" thickBot="1" x14ac:dyDescent="0.25">
      <c r="A128" s="796"/>
      <c r="B128" s="829"/>
      <c r="C128" s="405"/>
      <c r="D128" s="9" t="s">
        <v>59</v>
      </c>
      <c r="E128" s="407"/>
      <c r="F128" s="407"/>
      <c r="G128" s="407"/>
      <c r="H128" s="407"/>
      <c r="I128" s="407"/>
      <c r="J128" s="407"/>
      <c r="K128" s="407"/>
      <c r="L128" s="407"/>
      <c r="M128" s="10">
        <f>M124+M109</f>
        <v>8</v>
      </c>
      <c r="N128" s="10">
        <f>N124+N109</f>
        <v>37</v>
      </c>
      <c r="O128" s="10">
        <f>O124+O109</f>
        <v>10</v>
      </c>
      <c r="P128" s="10">
        <f>P124+P109</f>
        <v>28</v>
      </c>
    </row>
    <row r="129" spans="1:18" ht="37.5" customHeight="1" thickBot="1" x14ac:dyDescent="0.25">
      <c r="A129" s="631"/>
      <c r="B129" s="617"/>
      <c r="C129" s="617"/>
      <c r="D129" s="633" t="str">
        <f>HYPERLINK("#Оглавление!h6","&lt;&lt;&lt;&lt;&lt;")</f>
        <v>&lt;&lt;&lt;&lt;&lt;</v>
      </c>
      <c r="E129" s="617"/>
      <c r="F129" s="674"/>
      <c r="G129" s="674"/>
      <c r="H129" s="674"/>
      <c r="I129" s="674"/>
      <c r="J129" s="674"/>
      <c r="K129" s="674"/>
      <c r="L129" s="674"/>
      <c r="M129" s="617"/>
      <c r="N129" s="617"/>
      <c r="O129" s="617"/>
      <c r="P129" s="617"/>
      <c r="Q129" s="101"/>
    </row>
    <row r="130" spans="1:18" ht="36.75" thickBot="1" x14ac:dyDescent="0.25">
      <c r="A130" s="150">
        <v>43926</v>
      </c>
      <c r="B130" s="23"/>
      <c r="C130" s="387" t="s">
        <v>1436</v>
      </c>
      <c r="D130" s="124" t="s">
        <v>1351</v>
      </c>
      <c r="E130" s="390" t="s">
        <v>1435</v>
      </c>
      <c r="F130" s="499" t="s">
        <v>1511</v>
      </c>
      <c r="G130" s="499" t="s">
        <v>1557</v>
      </c>
      <c r="H130" s="720" t="s">
        <v>1558</v>
      </c>
      <c r="I130" s="499" t="s">
        <v>1559</v>
      </c>
      <c r="J130" s="720" t="s">
        <v>1446</v>
      </c>
      <c r="K130" s="499" t="s">
        <v>1560</v>
      </c>
      <c r="L130" s="499" t="s">
        <v>1561</v>
      </c>
      <c r="M130" s="166" t="str">
        <f>'Данные по ТП'!C30</f>
        <v>ТМ-250/10</v>
      </c>
      <c r="N130" s="126" t="s">
        <v>1352</v>
      </c>
      <c r="O130" s="125" t="s">
        <v>5</v>
      </c>
      <c r="P130" s="127">
        <f>'Данные по ТП'!F30</f>
        <v>13438</v>
      </c>
    </row>
    <row r="131" spans="1:18" ht="24" customHeight="1" thickBot="1" x14ac:dyDescent="0.25">
      <c r="A131" s="794" t="s">
        <v>1078</v>
      </c>
      <c r="B131" s="791" t="s">
        <v>125</v>
      </c>
      <c r="C131" s="401">
        <v>2</v>
      </c>
      <c r="D131" s="173" t="s">
        <v>100</v>
      </c>
      <c r="E131" s="415"/>
      <c r="F131" s="686">
        <f>((O131*1.73*220*0.9)/1000)+((N131*1.73*220*0.9)/1000)+((M131*1.73*220*0.9)/1000)</f>
        <v>27.745739999999998</v>
      </c>
      <c r="G131" s="822"/>
      <c r="H131" s="822"/>
      <c r="I131" s="822"/>
      <c r="J131" s="822"/>
      <c r="K131" s="822"/>
      <c r="L131" s="822"/>
      <c r="M131" s="151">
        <v>26</v>
      </c>
      <c r="N131" s="151">
        <v>33</v>
      </c>
      <c r="O131" s="151">
        <v>22</v>
      </c>
      <c r="P131" s="151">
        <v>14</v>
      </c>
    </row>
    <row r="132" spans="1:18" ht="19.5" thickBot="1" x14ac:dyDescent="0.25">
      <c r="A132" s="804"/>
      <c r="B132" s="826"/>
      <c r="C132" s="401">
        <v>3</v>
      </c>
      <c r="D132" s="173" t="s">
        <v>101</v>
      </c>
      <c r="E132" s="415"/>
      <c r="F132" s="686">
        <f t="shared" ref="F132:F135" si="15">((O132*1.73*220*0.9)/1000)+((N132*1.73*220*0.9)/1000)+((M132*1.73*220*0.9)/1000)</f>
        <v>0.34254000000000001</v>
      </c>
      <c r="G132" s="823"/>
      <c r="H132" s="823"/>
      <c r="I132" s="823"/>
      <c r="J132" s="823"/>
      <c r="K132" s="823"/>
      <c r="L132" s="823"/>
      <c r="M132" s="151">
        <v>0</v>
      </c>
      <c r="N132" s="151">
        <v>1</v>
      </c>
      <c r="O132" s="151">
        <v>0</v>
      </c>
      <c r="P132" s="151">
        <v>0</v>
      </c>
    </row>
    <row r="133" spans="1:18" ht="19.5" thickBot="1" x14ac:dyDescent="0.25">
      <c r="A133" s="804"/>
      <c r="B133" s="826"/>
      <c r="C133" s="401">
        <v>4</v>
      </c>
      <c r="D133" s="173" t="s">
        <v>920</v>
      </c>
      <c r="E133" s="415"/>
      <c r="F133" s="686">
        <f t="shared" si="15"/>
        <v>20.209859999999999</v>
      </c>
      <c r="G133" s="686"/>
      <c r="H133" s="686"/>
      <c r="I133" s="686"/>
      <c r="J133" s="686"/>
      <c r="K133" s="686"/>
      <c r="L133" s="686"/>
      <c r="M133" s="151">
        <v>20</v>
      </c>
      <c r="N133" s="151">
        <v>29</v>
      </c>
      <c r="O133" s="151">
        <v>10</v>
      </c>
      <c r="P133" s="151">
        <v>17</v>
      </c>
    </row>
    <row r="134" spans="1:18" ht="19.5" thickBot="1" x14ac:dyDescent="0.25">
      <c r="A134" s="804"/>
      <c r="B134" s="826"/>
      <c r="C134" s="401"/>
      <c r="D134" s="173"/>
      <c r="E134" s="415"/>
      <c r="F134" s="686">
        <f t="shared" si="15"/>
        <v>0</v>
      </c>
      <c r="G134" s="686"/>
      <c r="H134" s="686"/>
      <c r="I134" s="686"/>
      <c r="J134" s="686"/>
      <c r="K134" s="686"/>
      <c r="L134" s="686"/>
      <c r="M134" s="151"/>
      <c r="N134" s="151"/>
      <c r="O134" s="151"/>
      <c r="P134" s="151"/>
    </row>
    <row r="135" spans="1:18" ht="19.5" thickBot="1" x14ac:dyDescent="0.25">
      <c r="A135" s="804"/>
      <c r="B135" s="826"/>
      <c r="C135" s="401"/>
      <c r="D135" s="173"/>
      <c r="E135" s="415"/>
      <c r="F135" s="686">
        <f t="shared" si="15"/>
        <v>0</v>
      </c>
      <c r="G135" s="686"/>
      <c r="H135" s="686"/>
      <c r="I135" s="686"/>
      <c r="J135" s="686"/>
      <c r="K135" s="686"/>
      <c r="L135" s="686"/>
      <c r="M135" s="151"/>
      <c r="N135" s="151"/>
      <c r="O135" s="151"/>
      <c r="P135" s="151"/>
    </row>
    <row r="136" spans="1:18" ht="18.75" thickBot="1" x14ac:dyDescent="0.3">
      <c r="A136" s="804"/>
      <c r="B136" s="826"/>
      <c r="C136" s="401"/>
      <c r="D136" s="3" t="s">
        <v>1314</v>
      </c>
      <c r="E136" s="393"/>
      <c r="F136" s="686"/>
      <c r="G136" s="686"/>
      <c r="H136" s="686"/>
      <c r="I136" s="686"/>
      <c r="J136" s="686"/>
      <c r="K136" s="686"/>
      <c r="L136" s="686"/>
      <c r="M136" s="26">
        <f>SUM(M131:M133)</f>
        <v>46</v>
      </c>
      <c r="N136" s="26">
        <f>SUM(N131:N133)</f>
        <v>63</v>
      </c>
      <c r="O136" s="26">
        <f>SUM(O131:O133)</f>
        <v>32</v>
      </c>
      <c r="P136" s="26">
        <f>SUM(P131:P133)</f>
        <v>31</v>
      </c>
    </row>
    <row r="137" spans="1:18" ht="19.5" thickBot="1" x14ac:dyDescent="0.25">
      <c r="A137" s="804"/>
      <c r="B137" s="826"/>
      <c r="C137" s="401"/>
      <c r="D137" s="3" t="s">
        <v>1315</v>
      </c>
      <c r="E137" s="393"/>
      <c r="F137" s="686"/>
      <c r="G137" s="686"/>
      <c r="H137" s="686"/>
      <c r="I137" s="686"/>
      <c r="J137" s="686"/>
      <c r="K137" s="686"/>
      <c r="L137" s="686"/>
      <c r="M137" s="135">
        <f t="shared" ref="M137" si="16">(M136*1.73*220*0.9)/1000</f>
        <v>15.756839999999999</v>
      </c>
      <c r="N137" s="135">
        <f t="shared" ref="N137" si="17">(N136*1.73*220*0.9)/1000</f>
        <v>21.580020000000001</v>
      </c>
      <c r="O137" s="135">
        <f t="shared" ref="O137" si="18">(O136*1.73*220*0.9)/1000</f>
        <v>10.96128</v>
      </c>
      <c r="P137" s="136"/>
      <c r="Q137" s="168"/>
    </row>
    <row r="138" spans="1:18" ht="18.75" thickBot="1" x14ac:dyDescent="0.25">
      <c r="A138" s="804"/>
      <c r="B138" s="826"/>
      <c r="C138" s="401"/>
      <c r="D138" s="3" t="s">
        <v>1316</v>
      </c>
      <c r="E138" s="394"/>
      <c r="F138" s="394"/>
      <c r="G138" s="394"/>
      <c r="H138" s="394"/>
      <c r="I138" s="394"/>
      <c r="J138" s="394"/>
      <c r="K138" s="394"/>
      <c r="L138" s="394"/>
      <c r="M138" s="788">
        <f>(M137+N137+O137)</f>
        <v>48.298140000000004</v>
      </c>
      <c r="N138" s="789"/>
      <c r="O138" s="789"/>
      <c r="P138" s="790"/>
      <c r="Q138" s="168"/>
    </row>
    <row r="139" spans="1:18" ht="19.5" thickBot="1" x14ac:dyDescent="0.25">
      <c r="A139" s="804"/>
      <c r="B139" s="826"/>
      <c r="C139" s="404"/>
      <c r="D139" s="830"/>
      <c r="E139" s="831"/>
      <c r="F139" s="831"/>
      <c r="G139" s="831"/>
      <c r="H139" s="831"/>
      <c r="I139" s="831"/>
      <c r="J139" s="831"/>
      <c r="K139" s="831"/>
      <c r="L139" s="831"/>
      <c r="M139" s="831"/>
      <c r="N139" s="831"/>
      <c r="O139" s="831"/>
      <c r="P139" s="832"/>
      <c r="Q139" s="168"/>
    </row>
    <row r="140" spans="1:18" ht="36.75" thickBot="1" x14ac:dyDescent="0.25">
      <c r="A140" s="804"/>
      <c r="B140" s="826"/>
      <c r="C140" s="387" t="s">
        <v>1436</v>
      </c>
      <c r="D140" s="124" t="s">
        <v>1327</v>
      </c>
      <c r="E140" s="390" t="s">
        <v>1435</v>
      </c>
      <c r="F140" s="499" t="s">
        <v>1511</v>
      </c>
      <c r="G140" s="499" t="s">
        <v>1557</v>
      </c>
      <c r="H140" s="720" t="s">
        <v>1558</v>
      </c>
      <c r="I140" s="499" t="s">
        <v>1559</v>
      </c>
      <c r="J140" s="720" t="s">
        <v>1446</v>
      </c>
      <c r="K140" s="499" t="s">
        <v>1560</v>
      </c>
      <c r="L140" s="499" t="s">
        <v>1561</v>
      </c>
      <c r="M140" s="166" t="str">
        <f>'Данные по ТП'!C31</f>
        <v>ТМ-250/10</v>
      </c>
      <c r="N140" s="126" t="s">
        <v>1352</v>
      </c>
      <c r="O140" s="125" t="s">
        <v>5</v>
      </c>
      <c r="P140" s="127">
        <f>'Данные по ТП'!F31</f>
        <v>10322</v>
      </c>
    </row>
    <row r="141" spans="1:18" ht="19.5" thickBot="1" x14ac:dyDescent="0.35">
      <c r="A141" s="804"/>
      <c r="B141" s="826"/>
      <c r="C141" s="406">
        <v>10</v>
      </c>
      <c r="D141" s="180" t="s">
        <v>872</v>
      </c>
      <c r="E141" s="419"/>
      <c r="F141" s="686">
        <f>((O141*1.73*220*0.9)/1000)+((N141*1.73*220*0.9)/1000)+((M141*1.73*220*0.9)/1000)</f>
        <v>27.403199999999998</v>
      </c>
      <c r="G141" s="822"/>
      <c r="H141" s="822"/>
      <c r="I141" s="822"/>
      <c r="J141" s="822"/>
      <c r="K141" s="822"/>
      <c r="L141" s="822"/>
      <c r="M141" s="151">
        <v>23</v>
      </c>
      <c r="N141" s="151">
        <v>32</v>
      </c>
      <c r="O141" s="151">
        <v>25</v>
      </c>
      <c r="P141" s="151">
        <v>6</v>
      </c>
    </row>
    <row r="142" spans="1:18" ht="19.5" thickBot="1" x14ac:dyDescent="0.35">
      <c r="A142" s="804"/>
      <c r="B142" s="826"/>
      <c r="C142" s="406">
        <v>12</v>
      </c>
      <c r="D142" s="180" t="s">
        <v>873</v>
      </c>
      <c r="E142" s="419"/>
      <c r="F142" s="686">
        <f t="shared" ref="F142:F146" si="19">((O142*1.73*220*0.9)/1000)+((N142*1.73*220*0.9)/1000)+((M142*1.73*220*0.9)/1000)</f>
        <v>0</v>
      </c>
      <c r="G142" s="823"/>
      <c r="H142" s="823"/>
      <c r="I142" s="823"/>
      <c r="J142" s="823"/>
      <c r="K142" s="823"/>
      <c r="L142" s="823"/>
      <c r="M142" s="151"/>
      <c r="N142" s="151"/>
      <c r="O142" s="151"/>
      <c r="P142" s="151"/>
    </row>
    <row r="143" spans="1:18" ht="19.5" thickBot="1" x14ac:dyDescent="0.25">
      <c r="A143" s="804"/>
      <c r="B143" s="826"/>
      <c r="C143" s="401">
        <v>14</v>
      </c>
      <c r="D143" s="173" t="s">
        <v>102</v>
      </c>
      <c r="E143" s="415"/>
      <c r="F143" s="686">
        <f t="shared" si="19"/>
        <v>43.160040000000002</v>
      </c>
      <c r="G143" s="686"/>
      <c r="H143" s="686"/>
      <c r="I143" s="686"/>
      <c r="J143" s="686"/>
      <c r="K143" s="686"/>
      <c r="L143" s="686"/>
      <c r="M143" s="151">
        <v>11</v>
      </c>
      <c r="N143" s="151">
        <v>55</v>
      </c>
      <c r="O143" s="151">
        <v>60</v>
      </c>
      <c r="P143" s="151">
        <v>54</v>
      </c>
      <c r="R143" s="169"/>
    </row>
    <row r="144" spans="1:18" ht="19.5" thickBot="1" x14ac:dyDescent="0.25">
      <c r="A144" s="804"/>
      <c r="B144" s="826"/>
      <c r="C144" s="401">
        <v>15</v>
      </c>
      <c r="D144" s="173" t="s">
        <v>103</v>
      </c>
      <c r="E144" s="415"/>
      <c r="F144" s="686">
        <f t="shared" si="19"/>
        <v>18.154620000000001</v>
      </c>
      <c r="G144" s="686"/>
      <c r="H144" s="686"/>
      <c r="I144" s="686"/>
      <c r="J144" s="686"/>
      <c r="K144" s="686"/>
      <c r="L144" s="686"/>
      <c r="M144" s="151">
        <v>7</v>
      </c>
      <c r="N144" s="151">
        <v>34</v>
      </c>
      <c r="O144" s="151">
        <v>12</v>
      </c>
      <c r="P144" s="151">
        <v>26</v>
      </c>
      <c r="R144" s="169"/>
    </row>
    <row r="145" spans="1:18" ht="19.5" thickBot="1" x14ac:dyDescent="0.25">
      <c r="A145" s="804"/>
      <c r="B145" s="826"/>
      <c r="C145" s="401">
        <v>16</v>
      </c>
      <c r="D145" s="173" t="s">
        <v>921</v>
      </c>
      <c r="E145" s="415"/>
      <c r="F145" s="686">
        <f t="shared" si="19"/>
        <v>34.596539999999997</v>
      </c>
      <c r="G145" s="686"/>
      <c r="H145" s="686"/>
      <c r="I145" s="686"/>
      <c r="J145" s="686"/>
      <c r="K145" s="686"/>
      <c r="L145" s="686"/>
      <c r="M145" s="151">
        <v>39</v>
      </c>
      <c r="N145" s="151">
        <v>28</v>
      </c>
      <c r="O145" s="151">
        <v>34</v>
      </c>
      <c r="P145" s="151">
        <v>12</v>
      </c>
      <c r="R145" s="169"/>
    </row>
    <row r="146" spans="1:18" ht="19.5" thickBot="1" x14ac:dyDescent="0.25">
      <c r="A146" s="804"/>
      <c r="B146" s="826"/>
      <c r="C146" s="401"/>
      <c r="D146" s="173"/>
      <c r="E146" s="415"/>
      <c r="F146" s="686">
        <f t="shared" si="19"/>
        <v>0</v>
      </c>
      <c r="G146" s="686"/>
      <c r="H146" s="686"/>
      <c r="I146" s="686"/>
      <c r="J146" s="686"/>
      <c r="K146" s="686"/>
      <c r="L146" s="686"/>
      <c r="M146" s="151"/>
      <c r="N146" s="151"/>
      <c r="O146" s="151"/>
      <c r="P146" s="151"/>
      <c r="R146" s="169"/>
    </row>
    <row r="147" spans="1:18" ht="19.5" thickBot="1" x14ac:dyDescent="0.25">
      <c r="A147" s="804"/>
      <c r="B147" s="826"/>
      <c r="C147" s="401"/>
      <c r="D147" s="173"/>
      <c r="E147" s="415"/>
      <c r="F147" s="686"/>
      <c r="G147" s="686"/>
      <c r="H147" s="686"/>
      <c r="I147" s="686"/>
      <c r="J147" s="686"/>
      <c r="K147" s="686"/>
      <c r="L147" s="686"/>
      <c r="M147" s="151"/>
      <c r="N147" s="151"/>
      <c r="O147" s="151"/>
      <c r="P147" s="151"/>
      <c r="R147" s="169"/>
    </row>
    <row r="148" spans="1:18" ht="18.75" thickBot="1" x14ac:dyDescent="0.3">
      <c r="A148" s="804"/>
      <c r="B148" s="826"/>
      <c r="C148" s="401"/>
      <c r="D148" s="3" t="s">
        <v>1313</v>
      </c>
      <c r="E148" s="393"/>
      <c r="F148" s="686"/>
      <c r="G148" s="686"/>
      <c r="H148" s="686"/>
      <c r="I148" s="686"/>
      <c r="J148" s="686"/>
      <c r="K148" s="686"/>
      <c r="L148" s="686"/>
      <c r="M148" s="26">
        <f>SUM(M141:M145)</f>
        <v>80</v>
      </c>
      <c r="N148" s="26">
        <f>SUM(N141:N145)</f>
        <v>149</v>
      </c>
      <c r="O148" s="26">
        <f>SUM(O141:O145)</f>
        <v>131</v>
      </c>
      <c r="P148" s="26">
        <f>SUM(P141:P145)</f>
        <v>98</v>
      </c>
      <c r="R148" s="170"/>
    </row>
    <row r="149" spans="1:18" ht="19.5" thickBot="1" x14ac:dyDescent="0.3">
      <c r="A149" s="804"/>
      <c r="B149" s="826"/>
      <c r="C149" s="401"/>
      <c r="D149" s="3" t="s">
        <v>1315</v>
      </c>
      <c r="E149" s="393"/>
      <c r="F149" s="393"/>
      <c r="G149" s="393"/>
      <c r="H149" s="393"/>
      <c r="I149" s="393"/>
      <c r="J149" s="393"/>
      <c r="K149" s="393"/>
      <c r="L149" s="393"/>
      <c r="M149" s="135">
        <f t="shared" ref="M149" si="20">(M148*1.73*220*0.9)/1000</f>
        <v>27.403200000000002</v>
      </c>
      <c r="N149" s="135">
        <f t="shared" ref="N149" si="21">(N148*1.73*220*0.9)/1000</f>
        <v>51.038460000000001</v>
      </c>
      <c r="O149" s="135">
        <f t="shared" ref="O149" si="22">(O148*1.73*220*0.9)/1000</f>
        <v>44.87274</v>
      </c>
      <c r="P149" s="136"/>
      <c r="Q149" s="168"/>
      <c r="R149" s="170"/>
    </row>
    <row r="150" spans="1:18" ht="18.75" thickBot="1" x14ac:dyDescent="0.3">
      <c r="A150" s="804"/>
      <c r="B150" s="826"/>
      <c r="C150" s="401"/>
      <c r="D150" s="3" t="s">
        <v>1317</v>
      </c>
      <c r="E150" s="394"/>
      <c r="F150" s="394"/>
      <c r="G150" s="394"/>
      <c r="H150" s="394"/>
      <c r="I150" s="394"/>
      <c r="J150" s="394"/>
      <c r="K150" s="394"/>
      <c r="L150" s="394"/>
      <c r="M150" s="788">
        <f>(M149+N149+O149)</f>
        <v>123.31440000000001</v>
      </c>
      <c r="N150" s="789"/>
      <c r="O150" s="789"/>
      <c r="P150" s="790"/>
      <c r="R150" s="170"/>
    </row>
    <row r="151" spans="1:18" ht="21" thickBot="1" x14ac:dyDescent="0.25">
      <c r="A151" s="805"/>
      <c r="B151" s="827"/>
      <c r="C151" s="405"/>
      <c r="D151" s="9" t="s">
        <v>59</v>
      </c>
      <c r="E151" s="407"/>
      <c r="F151" s="407"/>
      <c r="G151" s="407"/>
      <c r="H151" s="407"/>
      <c r="I151" s="407"/>
      <c r="J151" s="407"/>
      <c r="K151" s="407"/>
      <c r="L151" s="407"/>
      <c r="M151" s="10">
        <f>M148+M136</f>
        <v>126</v>
      </c>
      <c r="N151" s="10">
        <f>N148+N136</f>
        <v>212</v>
      </c>
      <c r="O151" s="10">
        <f>O148+O136</f>
        <v>163</v>
      </c>
      <c r="P151" s="10">
        <f>P148+P136</f>
        <v>129</v>
      </c>
    </row>
    <row r="152" spans="1:18" ht="39" customHeight="1" thickBot="1" x14ac:dyDescent="0.25">
      <c r="A152" s="615"/>
      <c r="B152" s="616"/>
      <c r="C152" s="616"/>
      <c r="D152" s="633" t="str">
        <f>HYPERLINK("#Оглавление!h6","&lt;&lt;&lt;&lt;&lt;")</f>
        <v>&lt;&lt;&lt;&lt;&lt;</v>
      </c>
      <c r="E152" s="616"/>
      <c r="F152" s="616"/>
      <c r="G152" s="616"/>
      <c r="H152" s="616"/>
      <c r="I152" s="616"/>
      <c r="J152" s="616"/>
      <c r="K152" s="616"/>
      <c r="L152" s="616"/>
      <c r="M152" s="616"/>
      <c r="N152" s="616"/>
      <c r="O152" s="616"/>
      <c r="P152" s="616"/>
      <c r="Q152" s="101"/>
    </row>
    <row r="153" spans="1:18" ht="36.75" thickBot="1" x14ac:dyDescent="0.25">
      <c r="A153" s="150">
        <v>43926</v>
      </c>
      <c r="B153" s="23"/>
      <c r="C153" s="387" t="s">
        <v>1436</v>
      </c>
      <c r="D153" s="124" t="s">
        <v>1351</v>
      </c>
      <c r="E153" s="390" t="s">
        <v>1435</v>
      </c>
      <c r="F153" s="499" t="s">
        <v>1511</v>
      </c>
      <c r="G153" s="499" t="s">
        <v>1557</v>
      </c>
      <c r="H153" s="720" t="s">
        <v>1558</v>
      </c>
      <c r="I153" s="499" t="s">
        <v>1559</v>
      </c>
      <c r="J153" s="720" t="s">
        <v>1446</v>
      </c>
      <c r="K153" s="499" t="s">
        <v>1560</v>
      </c>
      <c r="L153" s="499" t="s">
        <v>1561</v>
      </c>
      <c r="M153" s="166" t="str">
        <f>'Данные по ТП'!C32</f>
        <v>ТМ-630/10</v>
      </c>
      <c r="N153" s="126" t="s">
        <v>1352</v>
      </c>
      <c r="O153" s="125" t="s">
        <v>5</v>
      </c>
      <c r="P153" s="127">
        <f>'Данные по ТП'!F32</f>
        <v>18792</v>
      </c>
    </row>
    <row r="154" spans="1:18" ht="19.5" customHeight="1" thickBot="1" x14ac:dyDescent="0.25">
      <c r="A154" s="794" t="s">
        <v>1607</v>
      </c>
      <c r="B154" s="791" t="s">
        <v>124</v>
      </c>
      <c r="C154" s="401">
        <v>1</v>
      </c>
      <c r="D154" s="179" t="s">
        <v>844</v>
      </c>
      <c r="E154" s="418"/>
      <c r="F154" s="686">
        <f>((O154*1.73*220*0.9)/1000)+((N154*1.73*220*0.9)/1000)+((M154*1.73*220*0.9)/1000)</f>
        <v>0.68508000000000002</v>
      </c>
      <c r="G154" s="822">
        <v>236</v>
      </c>
      <c r="H154" s="822">
        <v>243</v>
      </c>
      <c r="I154" s="822">
        <v>237</v>
      </c>
      <c r="J154" s="822">
        <v>412</v>
      </c>
      <c r="K154" s="822">
        <v>416</v>
      </c>
      <c r="L154" s="822">
        <v>413</v>
      </c>
      <c r="M154" s="178">
        <v>2</v>
      </c>
      <c r="N154" s="178"/>
      <c r="O154" s="178"/>
      <c r="P154" s="178">
        <v>2</v>
      </c>
    </row>
    <row r="155" spans="1:18" ht="23.25" customHeight="1" thickBot="1" x14ac:dyDescent="0.25">
      <c r="A155" s="800"/>
      <c r="B155" s="802"/>
      <c r="C155" s="401">
        <v>2</v>
      </c>
      <c r="D155" s="179" t="s">
        <v>1044</v>
      </c>
      <c r="E155" s="418"/>
      <c r="F155" s="686">
        <f t="shared" ref="F155:F161" si="23">((O155*1.73*220*0.9)/1000)+((N155*1.73*220*0.9)/1000)+((M155*1.73*220*0.9)/1000)</f>
        <v>22.2651</v>
      </c>
      <c r="G155" s="823"/>
      <c r="H155" s="823"/>
      <c r="I155" s="823"/>
      <c r="J155" s="823"/>
      <c r="K155" s="823"/>
      <c r="L155" s="823"/>
      <c r="M155" s="151">
        <v>10</v>
      </c>
      <c r="N155" s="151">
        <v>15</v>
      </c>
      <c r="O155" s="151">
        <v>40</v>
      </c>
      <c r="P155" s="151">
        <v>23</v>
      </c>
    </row>
    <row r="156" spans="1:18" ht="19.5" thickBot="1" x14ac:dyDescent="0.25">
      <c r="A156" s="800"/>
      <c r="B156" s="802"/>
      <c r="C156" s="401">
        <v>3</v>
      </c>
      <c r="D156" s="179" t="s">
        <v>1052</v>
      </c>
      <c r="E156" s="418"/>
      <c r="F156" s="686">
        <f t="shared" si="23"/>
        <v>0</v>
      </c>
      <c r="G156" s="686"/>
      <c r="H156" s="686"/>
      <c r="I156" s="686"/>
      <c r="J156" s="686"/>
      <c r="K156" s="686"/>
      <c r="L156" s="686"/>
      <c r="M156" s="178"/>
      <c r="N156" s="178"/>
      <c r="O156" s="178"/>
      <c r="P156" s="178"/>
    </row>
    <row r="157" spans="1:18" ht="19.5" thickBot="1" x14ac:dyDescent="0.25">
      <c r="A157" s="800"/>
      <c r="B157" s="802"/>
      <c r="C157" s="401">
        <v>4</v>
      </c>
      <c r="D157" s="179" t="s">
        <v>922</v>
      </c>
      <c r="E157" s="418"/>
      <c r="F157" s="686">
        <f t="shared" si="23"/>
        <v>23.977800000000002</v>
      </c>
      <c r="G157" s="686"/>
      <c r="H157" s="686"/>
      <c r="I157" s="686"/>
      <c r="J157" s="686"/>
      <c r="K157" s="686"/>
      <c r="L157" s="686"/>
      <c r="M157" s="151">
        <v>36</v>
      </c>
      <c r="N157" s="151">
        <v>19</v>
      </c>
      <c r="O157" s="151">
        <v>15</v>
      </c>
      <c r="P157" s="151">
        <v>20</v>
      </c>
    </row>
    <row r="158" spans="1:18" ht="38.25" thickBot="1" x14ac:dyDescent="0.25">
      <c r="A158" s="800"/>
      <c r="B158" s="802"/>
      <c r="C158" s="401">
        <v>5</v>
      </c>
      <c r="D158" s="179" t="s">
        <v>1053</v>
      </c>
      <c r="E158" s="418"/>
      <c r="F158" s="686">
        <f t="shared" si="23"/>
        <v>0</v>
      </c>
      <c r="G158" s="686"/>
      <c r="H158" s="686"/>
      <c r="I158" s="686"/>
      <c r="J158" s="686"/>
      <c r="K158" s="686"/>
      <c r="L158" s="686"/>
      <c r="M158" s="178"/>
      <c r="N158" s="178"/>
      <c r="O158" s="178"/>
      <c r="P158" s="178"/>
    </row>
    <row r="159" spans="1:18" ht="19.5" customHeight="1" thickBot="1" x14ac:dyDescent="0.3">
      <c r="A159" s="800"/>
      <c r="B159" s="833"/>
      <c r="C159" s="410">
        <v>6</v>
      </c>
      <c r="D159" s="173" t="s">
        <v>104</v>
      </c>
      <c r="E159" s="415"/>
      <c r="F159" s="686">
        <f t="shared" si="23"/>
        <v>0</v>
      </c>
      <c r="G159" s="686"/>
      <c r="H159" s="686"/>
      <c r="I159" s="686"/>
      <c r="J159" s="686"/>
      <c r="K159" s="686"/>
      <c r="L159" s="686"/>
      <c r="M159" s="151"/>
      <c r="N159" s="151"/>
      <c r="O159" s="151"/>
      <c r="P159" s="151"/>
    </row>
    <row r="160" spans="1:18" ht="19.5" thickBot="1" x14ac:dyDescent="0.3">
      <c r="A160" s="800"/>
      <c r="B160" s="833"/>
      <c r="C160" s="410">
        <v>7</v>
      </c>
      <c r="D160" s="173" t="s">
        <v>105</v>
      </c>
      <c r="E160" s="415"/>
      <c r="F160" s="686">
        <f t="shared" si="23"/>
        <v>11.988900000000001</v>
      </c>
      <c r="G160" s="686"/>
      <c r="H160" s="686"/>
      <c r="I160" s="686"/>
      <c r="J160" s="686"/>
      <c r="K160" s="686"/>
      <c r="L160" s="686"/>
      <c r="M160" s="151">
        <v>12</v>
      </c>
      <c r="N160" s="151">
        <v>12</v>
      </c>
      <c r="O160" s="151">
        <v>11</v>
      </c>
      <c r="P160" s="151">
        <v>2</v>
      </c>
    </row>
    <row r="161" spans="1:18" ht="38.25" thickBot="1" x14ac:dyDescent="0.3">
      <c r="A161" s="800"/>
      <c r="B161" s="833"/>
      <c r="C161" s="410">
        <v>8</v>
      </c>
      <c r="D161" s="173" t="s">
        <v>923</v>
      </c>
      <c r="E161" s="415"/>
      <c r="F161" s="686">
        <f t="shared" si="23"/>
        <v>6.8508000000000004</v>
      </c>
      <c r="G161" s="686"/>
      <c r="H161" s="686"/>
      <c r="I161" s="686"/>
      <c r="J161" s="686"/>
      <c r="K161" s="686"/>
      <c r="L161" s="686"/>
      <c r="M161" s="151">
        <v>11</v>
      </c>
      <c r="N161" s="151">
        <v>0</v>
      </c>
      <c r="O161" s="151">
        <v>9</v>
      </c>
      <c r="P161" s="151">
        <v>5</v>
      </c>
    </row>
    <row r="162" spans="1:18" ht="19.5" thickBot="1" x14ac:dyDescent="0.3">
      <c r="A162" s="800"/>
      <c r="B162" s="833"/>
      <c r="C162" s="410"/>
      <c r="D162" s="173"/>
      <c r="E162" s="415"/>
      <c r="F162" s="415"/>
      <c r="G162" s="415"/>
      <c r="H162" s="415"/>
      <c r="I162" s="415"/>
      <c r="J162" s="415"/>
      <c r="K162" s="415"/>
      <c r="L162" s="415"/>
      <c r="M162" s="151"/>
      <c r="N162" s="151"/>
      <c r="O162" s="151"/>
      <c r="P162" s="151"/>
    </row>
    <row r="163" spans="1:18" ht="19.5" thickBot="1" x14ac:dyDescent="0.3">
      <c r="A163" s="800"/>
      <c r="B163" s="833"/>
      <c r="C163" s="410"/>
      <c r="D163" s="173"/>
      <c r="E163" s="415"/>
      <c r="F163" s="415"/>
      <c r="G163" s="415"/>
      <c r="H163" s="415"/>
      <c r="I163" s="415"/>
      <c r="J163" s="415"/>
      <c r="K163" s="415"/>
      <c r="L163" s="415"/>
      <c r="M163" s="151"/>
      <c r="N163" s="151"/>
      <c r="O163" s="151"/>
      <c r="P163" s="151"/>
    </row>
    <row r="164" spans="1:18" ht="18.75" thickBot="1" x14ac:dyDescent="0.3">
      <c r="A164" s="800"/>
      <c r="B164" s="833"/>
      <c r="C164" s="410"/>
      <c r="D164" s="3" t="s">
        <v>1314</v>
      </c>
      <c r="E164" s="393"/>
      <c r="F164" s="393"/>
      <c r="G164" s="393"/>
      <c r="H164" s="393"/>
      <c r="I164" s="393"/>
      <c r="J164" s="393"/>
      <c r="K164" s="393"/>
      <c r="L164" s="393"/>
      <c r="M164" s="26">
        <f>SUM(M156:M161)</f>
        <v>59</v>
      </c>
      <c r="N164" s="26">
        <f>SUM(N156:N161)</f>
        <v>31</v>
      </c>
      <c r="O164" s="26">
        <f>SUM(O156:O161)</f>
        <v>35</v>
      </c>
      <c r="P164" s="26">
        <f>SUM(P156:P161)</f>
        <v>27</v>
      </c>
    </row>
    <row r="165" spans="1:18" ht="19.5" thickBot="1" x14ac:dyDescent="0.3">
      <c r="A165" s="800"/>
      <c r="B165" s="833"/>
      <c r="C165" s="410"/>
      <c r="D165" s="3" t="s">
        <v>1315</v>
      </c>
      <c r="E165" s="393"/>
      <c r="F165" s="393"/>
      <c r="G165" s="393"/>
      <c r="H165" s="393"/>
      <c r="I165" s="393"/>
      <c r="J165" s="393"/>
      <c r="K165" s="393"/>
      <c r="L165" s="393"/>
      <c r="M165" s="135">
        <f t="shared" ref="M165" si="24">(M164*1.73*220*0.9)/1000</f>
        <v>20.209859999999995</v>
      </c>
      <c r="N165" s="135">
        <f t="shared" ref="N165" si="25">(N164*1.73*220*0.9)/1000</f>
        <v>10.618739999999999</v>
      </c>
      <c r="O165" s="135">
        <f t="shared" ref="O165" si="26">(O164*1.73*220*0.9)/1000</f>
        <v>11.988899999999999</v>
      </c>
      <c r="P165" s="136"/>
      <c r="Q165" s="168"/>
    </row>
    <row r="166" spans="1:18" ht="18.75" thickBot="1" x14ac:dyDescent="0.3">
      <c r="A166" s="800"/>
      <c r="B166" s="833"/>
      <c r="C166" s="410"/>
      <c r="D166" s="3" t="s">
        <v>1316</v>
      </c>
      <c r="E166" s="394"/>
      <c r="F166" s="394"/>
      <c r="G166" s="394"/>
      <c r="H166" s="394"/>
      <c r="I166" s="394"/>
      <c r="J166" s="394"/>
      <c r="K166" s="394"/>
      <c r="L166" s="394"/>
      <c r="M166" s="788">
        <f>(M165+N165+O165)</f>
        <v>42.817499999999995</v>
      </c>
      <c r="N166" s="789"/>
      <c r="O166" s="789"/>
      <c r="P166" s="790"/>
      <c r="Q166" s="168"/>
    </row>
    <row r="167" spans="1:18" ht="19.5" thickBot="1" x14ac:dyDescent="0.3">
      <c r="A167" s="800"/>
      <c r="B167" s="833"/>
      <c r="C167" s="411"/>
      <c r="D167" s="830"/>
      <c r="E167" s="831"/>
      <c r="F167" s="831"/>
      <c r="G167" s="831"/>
      <c r="H167" s="831"/>
      <c r="I167" s="831"/>
      <c r="J167" s="831"/>
      <c r="K167" s="831"/>
      <c r="L167" s="831"/>
      <c r="M167" s="831"/>
      <c r="N167" s="831"/>
      <c r="O167" s="831"/>
      <c r="P167" s="832"/>
      <c r="Q167" s="168"/>
    </row>
    <row r="168" spans="1:18" ht="36.75" thickBot="1" x14ac:dyDescent="0.25">
      <c r="A168" s="800"/>
      <c r="B168" s="833"/>
      <c r="C168" s="387" t="s">
        <v>1436</v>
      </c>
      <c r="D168" s="124" t="s">
        <v>1327</v>
      </c>
      <c r="E168" s="390" t="s">
        <v>1435</v>
      </c>
      <c r="F168" s="499" t="s">
        <v>1511</v>
      </c>
      <c r="G168" s="499" t="s">
        <v>1557</v>
      </c>
      <c r="H168" s="720" t="s">
        <v>1558</v>
      </c>
      <c r="I168" s="499" t="s">
        <v>1559</v>
      </c>
      <c r="J168" s="720" t="s">
        <v>1446</v>
      </c>
      <c r="K168" s="499" t="s">
        <v>1560</v>
      </c>
      <c r="L168" s="499" t="s">
        <v>1561</v>
      </c>
      <c r="M168" s="166" t="str">
        <f>'Данные по ТП'!C33</f>
        <v>ТМ-630/10</v>
      </c>
      <c r="N168" s="126" t="s">
        <v>1352</v>
      </c>
      <c r="O168" s="125" t="s">
        <v>5</v>
      </c>
      <c r="P168" s="127">
        <f>'Данные по ТП'!F33</f>
        <v>65873</v>
      </c>
    </row>
    <row r="169" spans="1:18" ht="19.5" thickBot="1" x14ac:dyDescent="0.3">
      <c r="A169" s="800"/>
      <c r="B169" s="833"/>
      <c r="C169" s="410">
        <v>9</v>
      </c>
      <c r="D169" s="173" t="s">
        <v>106</v>
      </c>
      <c r="E169" s="415"/>
      <c r="F169" s="686">
        <f>((O169*1.73*220*0.9)/1000)+((N169*1.73*220*0.9)/1000)+((M169*1.73*220*0.9)/1000)</f>
        <v>0</v>
      </c>
      <c r="G169" s="822">
        <v>0</v>
      </c>
      <c r="H169" s="822">
        <v>0</v>
      </c>
      <c r="I169" s="822">
        <v>0</v>
      </c>
      <c r="J169" s="822">
        <v>0</v>
      </c>
      <c r="K169" s="822">
        <v>0</v>
      </c>
      <c r="L169" s="822">
        <v>0</v>
      </c>
      <c r="M169" s="151"/>
      <c r="N169" s="151"/>
      <c r="O169" s="151"/>
      <c r="P169" s="151"/>
    </row>
    <row r="170" spans="1:18" ht="19.5" thickBot="1" x14ac:dyDescent="0.3">
      <c r="A170" s="800"/>
      <c r="B170" s="833"/>
      <c r="C170" s="410">
        <v>10</v>
      </c>
      <c r="D170" s="173" t="s">
        <v>107</v>
      </c>
      <c r="E170" s="415"/>
      <c r="F170" s="686">
        <f t="shared" ref="F170:F176" si="27">((O170*1.73*220*0.9)/1000)+((N170*1.73*220*0.9)/1000)+((M170*1.73*220*0.9)/1000)</f>
        <v>0</v>
      </c>
      <c r="G170" s="823"/>
      <c r="H170" s="823"/>
      <c r="I170" s="823"/>
      <c r="J170" s="823"/>
      <c r="K170" s="823"/>
      <c r="L170" s="823"/>
      <c r="M170" s="151"/>
      <c r="N170" s="151"/>
      <c r="O170" s="151"/>
      <c r="P170" s="151"/>
      <c r="R170" s="169"/>
    </row>
    <row r="171" spans="1:18" ht="19.5" thickBot="1" x14ac:dyDescent="0.3">
      <c r="A171" s="800"/>
      <c r="B171" s="833"/>
      <c r="C171" s="410">
        <v>11</v>
      </c>
      <c r="D171" s="173" t="s">
        <v>108</v>
      </c>
      <c r="E171" s="415"/>
      <c r="F171" s="686">
        <f t="shared" si="27"/>
        <v>0</v>
      </c>
      <c r="G171" s="686"/>
      <c r="H171" s="686"/>
      <c r="I171" s="686"/>
      <c r="J171" s="686"/>
      <c r="K171" s="686"/>
      <c r="L171" s="686"/>
      <c r="M171" s="151"/>
      <c r="N171" s="151"/>
      <c r="O171" s="151"/>
      <c r="P171" s="151"/>
      <c r="R171" s="169"/>
    </row>
    <row r="172" spans="1:18" ht="19.5" thickBot="1" x14ac:dyDescent="0.3">
      <c r="A172" s="800"/>
      <c r="B172" s="833"/>
      <c r="C172" s="410">
        <v>12</v>
      </c>
      <c r="D172" s="173" t="s">
        <v>109</v>
      </c>
      <c r="E172" s="415"/>
      <c r="F172" s="686">
        <f t="shared" si="27"/>
        <v>0</v>
      </c>
      <c r="G172" s="686"/>
      <c r="H172" s="686"/>
      <c r="I172" s="686"/>
      <c r="J172" s="686"/>
      <c r="K172" s="686"/>
      <c r="L172" s="686"/>
      <c r="M172" s="151"/>
      <c r="N172" s="151"/>
      <c r="O172" s="151"/>
      <c r="P172" s="151"/>
    </row>
    <row r="173" spans="1:18" ht="19.5" thickBot="1" x14ac:dyDescent="0.3">
      <c r="A173" s="800"/>
      <c r="B173" s="833"/>
      <c r="C173" s="410">
        <v>13</v>
      </c>
      <c r="D173" s="173" t="s">
        <v>924</v>
      </c>
      <c r="E173" s="415"/>
      <c r="F173" s="686">
        <f t="shared" si="27"/>
        <v>4.4530200000000004</v>
      </c>
      <c r="G173" s="686"/>
      <c r="H173" s="686"/>
      <c r="I173" s="686"/>
      <c r="J173" s="686"/>
      <c r="K173" s="686"/>
      <c r="L173" s="686"/>
      <c r="M173" s="151">
        <v>5</v>
      </c>
      <c r="N173" s="151">
        <v>2</v>
      </c>
      <c r="O173" s="151">
        <v>6</v>
      </c>
      <c r="P173" s="151">
        <v>5</v>
      </c>
    </row>
    <row r="174" spans="1:18" ht="19.5" thickBot="1" x14ac:dyDescent="0.3">
      <c r="A174" s="800"/>
      <c r="B174" s="833"/>
      <c r="C174" s="410">
        <v>14</v>
      </c>
      <c r="D174" s="173" t="s">
        <v>110</v>
      </c>
      <c r="E174" s="415"/>
      <c r="F174" s="686">
        <f t="shared" si="27"/>
        <v>0</v>
      </c>
      <c r="G174" s="686"/>
      <c r="H174" s="686"/>
      <c r="I174" s="686"/>
      <c r="J174" s="686"/>
      <c r="K174" s="686"/>
      <c r="L174" s="686"/>
      <c r="M174" s="151"/>
      <c r="N174" s="151"/>
      <c r="O174" s="151"/>
      <c r="P174" s="151"/>
    </row>
    <row r="175" spans="1:18" ht="20.25" customHeight="1" thickBot="1" x14ac:dyDescent="0.3">
      <c r="A175" s="800"/>
      <c r="B175" s="833"/>
      <c r="C175" s="410">
        <v>15</v>
      </c>
      <c r="D175" s="173" t="s">
        <v>111</v>
      </c>
      <c r="E175" s="415"/>
      <c r="F175" s="686">
        <f t="shared" si="27"/>
        <v>14.38668</v>
      </c>
      <c r="G175" s="686"/>
      <c r="H175" s="686"/>
      <c r="I175" s="686"/>
      <c r="J175" s="686"/>
      <c r="K175" s="686"/>
      <c r="L175" s="686"/>
      <c r="M175" s="151">
        <v>17</v>
      </c>
      <c r="N175" s="151">
        <v>18</v>
      </c>
      <c r="O175" s="151">
        <v>7</v>
      </c>
      <c r="P175" s="151">
        <v>10</v>
      </c>
      <c r="R175" s="169"/>
    </row>
    <row r="176" spans="1:18" ht="19.5" thickBot="1" x14ac:dyDescent="0.3">
      <c r="A176" s="800"/>
      <c r="B176" s="833"/>
      <c r="C176" s="410">
        <v>16</v>
      </c>
      <c r="D176" s="173" t="s">
        <v>112</v>
      </c>
      <c r="E176" s="415"/>
      <c r="F176" s="686">
        <f t="shared" si="27"/>
        <v>0</v>
      </c>
      <c r="G176" s="686"/>
      <c r="H176" s="686"/>
      <c r="I176" s="686"/>
      <c r="J176" s="686"/>
      <c r="K176" s="686"/>
      <c r="L176" s="686"/>
      <c r="M176" s="151">
        <v>0</v>
      </c>
      <c r="N176" s="151">
        <v>0</v>
      </c>
      <c r="O176" s="151">
        <v>0</v>
      </c>
      <c r="P176" s="151">
        <v>0</v>
      </c>
      <c r="R176" s="169"/>
    </row>
    <row r="177" spans="1:18" ht="19.5" thickBot="1" x14ac:dyDescent="0.3">
      <c r="A177" s="800"/>
      <c r="B177" s="833"/>
      <c r="C177" s="410"/>
      <c r="D177" s="173"/>
      <c r="E177" s="415"/>
      <c r="F177" s="415"/>
      <c r="G177" s="415"/>
      <c r="H177" s="415"/>
      <c r="I177" s="415"/>
      <c r="J177" s="415"/>
      <c r="K177" s="415"/>
      <c r="L177" s="415"/>
      <c r="M177" s="151"/>
      <c r="N177" s="151"/>
      <c r="O177" s="151"/>
      <c r="P177" s="151"/>
      <c r="R177" s="169"/>
    </row>
    <row r="178" spans="1:18" ht="19.5" thickBot="1" x14ac:dyDescent="0.3">
      <c r="A178" s="800"/>
      <c r="B178" s="833"/>
      <c r="C178" s="410"/>
      <c r="D178" s="173"/>
      <c r="E178" s="415"/>
      <c r="F178" s="415"/>
      <c r="G178" s="415"/>
      <c r="H178" s="415"/>
      <c r="I178" s="415"/>
      <c r="J178" s="415"/>
      <c r="K178" s="415"/>
      <c r="L178" s="415"/>
      <c r="M178" s="151"/>
      <c r="N178" s="151"/>
      <c r="O178" s="151"/>
      <c r="P178" s="151"/>
      <c r="R178" s="169"/>
    </row>
    <row r="179" spans="1:18" ht="18.75" thickBot="1" x14ac:dyDescent="0.3">
      <c r="A179" s="800"/>
      <c r="B179" s="833"/>
      <c r="C179" s="410"/>
      <c r="D179" s="3" t="s">
        <v>1313</v>
      </c>
      <c r="E179" s="393"/>
      <c r="F179" s="393"/>
      <c r="G179" s="393"/>
      <c r="H179" s="393"/>
      <c r="I179" s="393"/>
      <c r="J179" s="393"/>
      <c r="K179" s="393"/>
      <c r="L179" s="393"/>
      <c r="M179" s="26">
        <f>SUM(M169:M176)</f>
        <v>22</v>
      </c>
      <c r="N179" s="26">
        <f>SUM(N169:N176)</f>
        <v>20</v>
      </c>
      <c r="O179" s="26">
        <f>SUM(O169:O176)</f>
        <v>13</v>
      </c>
      <c r="P179" s="26">
        <f>SUM(P169:P176)</f>
        <v>15</v>
      </c>
      <c r="R179" s="170"/>
    </row>
    <row r="180" spans="1:18" ht="19.5" thickBot="1" x14ac:dyDescent="0.3">
      <c r="A180" s="800"/>
      <c r="B180" s="833"/>
      <c r="C180" s="410"/>
      <c r="D180" s="3" t="s">
        <v>1315</v>
      </c>
      <c r="E180" s="393"/>
      <c r="F180" s="393"/>
      <c r="G180" s="393"/>
      <c r="H180" s="393"/>
      <c r="I180" s="393"/>
      <c r="J180" s="393"/>
      <c r="K180" s="393"/>
      <c r="L180" s="393"/>
      <c r="M180" s="135">
        <f t="shared" ref="M180" si="28">(M179*1.73*220*0.9)/1000</f>
        <v>7.5358800000000006</v>
      </c>
      <c r="N180" s="135">
        <f t="shared" ref="N180" si="29">(N179*1.73*220*0.9)/1000</f>
        <v>6.8508000000000004</v>
      </c>
      <c r="O180" s="135">
        <f t="shared" ref="O180" si="30">(O179*1.73*220*0.9)/1000</f>
        <v>4.4530199999999995</v>
      </c>
      <c r="P180" s="136"/>
      <c r="Q180" s="168"/>
      <c r="R180" s="170"/>
    </row>
    <row r="181" spans="1:18" ht="18.75" thickBot="1" x14ac:dyDescent="0.3">
      <c r="A181" s="800"/>
      <c r="B181" s="833"/>
      <c r="C181" s="410"/>
      <c r="D181" s="3" t="s">
        <v>1317</v>
      </c>
      <c r="E181" s="394"/>
      <c r="F181" s="394"/>
      <c r="G181" s="394"/>
      <c r="H181" s="394"/>
      <c r="I181" s="394"/>
      <c r="J181" s="394"/>
      <c r="K181" s="394"/>
      <c r="L181" s="394"/>
      <c r="M181" s="788">
        <f>(M180+N180+O180)</f>
        <v>18.839700000000001</v>
      </c>
      <c r="N181" s="789"/>
      <c r="O181" s="789"/>
      <c r="P181" s="790"/>
      <c r="R181" s="170"/>
    </row>
    <row r="182" spans="1:18" ht="21" thickBot="1" x14ac:dyDescent="0.3">
      <c r="A182" s="801"/>
      <c r="B182" s="834"/>
      <c r="C182" s="412"/>
      <c r="D182" s="9" t="s">
        <v>59</v>
      </c>
      <c r="E182" s="407"/>
      <c r="F182" s="407"/>
      <c r="G182" s="407"/>
      <c r="H182" s="407"/>
      <c r="I182" s="407"/>
      <c r="J182" s="407"/>
      <c r="K182" s="407"/>
      <c r="L182" s="407"/>
      <c r="M182" s="10">
        <f>M179+M164</f>
        <v>81</v>
      </c>
      <c r="N182" s="10">
        <f>N179+N164</f>
        <v>51</v>
      </c>
      <c r="O182" s="10">
        <f>O179+O164</f>
        <v>48</v>
      </c>
      <c r="P182" s="10">
        <f>P179+P164</f>
        <v>42</v>
      </c>
    </row>
    <row r="183" spans="1:18" ht="38.25" customHeight="1" thickBot="1" x14ac:dyDescent="0.25">
      <c r="A183" s="615"/>
      <c r="B183" s="616"/>
      <c r="C183" s="616"/>
      <c r="D183" s="633" t="str">
        <f>HYPERLINK("#Оглавление!h6","&lt;&lt;&lt;&lt;&lt;")</f>
        <v>&lt;&lt;&lt;&lt;&lt;</v>
      </c>
      <c r="E183" s="616"/>
      <c r="F183" s="616"/>
      <c r="G183" s="616"/>
      <c r="H183" s="616"/>
      <c r="I183" s="616"/>
      <c r="J183" s="616"/>
      <c r="K183" s="616"/>
      <c r="L183" s="616"/>
      <c r="M183" s="616"/>
      <c r="N183" s="616"/>
      <c r="O183" s="616"/>
      <c r="P183" s="616"/>
    </row>
    <row r="184" spans="1:18" ht="36.75" thickBot="1" x14ac:dyDescent="0.25">
      <c r="A184" s="150">
        <v>43926</v>
      </c>
      <c r="B184" s="23"/>
      <c r="C184" s="387" t="s">
        <v>1436</v>
      </c>
      <c r="D184" s="124" t="s">
        <v>1351</v>
      </c>
      <c r="E184" s="390" t="s">
        <v>1435</v>
      </c>
      <c r="F184" s="499" t="s">
        <v>1511</v>
      </c>
      <c r="G184" s="499" t="s">
        <v>1557</v>
      </c>
      <c r="H184" s="720" t="s">
        <v>1558</v>
      </c>
      <c r="I184" s="499" t="s">
        <v>1559</v>
      </c>
      <c r="J184" s="720" t="s">
        <v>1446</v>
      </c>
      <c r="K184" s="499" t="s">
        <v>1560</v>
      </c>
      <c r="L184" s="499" t="s">
        <v>1561</v>
      </c>
      <c r="M184" s="166" t="str">
        <f>'Данные по ТП'!C34</f>
        <v>ТМ-250/10</v>
      </c>
      <c r="N184" s="126" t="s">
        <v>1352</v>
      </c>
      <c r="O184" s="125" t="s">
        <v>5</v>
      </c>
      <c r="P184" s="127">
        <f>'Данные по ТП'!F34</f>
        <v>1075</v>
      </c>
    </row>
    <row r="185" spans="1:18" ht="20.25" customHeight="1" thickBot="1" x14ac:dyDescent="0.25">
      <c r="A185" s="794" t="s">
        <v>1607</v>
      </c>
      <c r="B185" s="791" t="s">
        <v>126</v>
      </c>
      <c r="C185" s="401">
        <v>1</v>
      </c>
      <c r="D185" s="173" t="s">
        <v>925</v>
      </c>
      <c r="E185" s="415"/>
      <c r="F185" s="686">
        <f>((O185*1.73*220*0.9)/1000)+((N185*1.73*220*0.9)/1000)+((M185*1.73*220*0.9)/1000)</f>
        <v>0</v>
      </c>
      <c r="G185" s="822">
        <v>237</v>
      </c>
      <c r="H185" s="822">
        <v>236</v>
      </c>
      <c r="I185" s="822">
        <v>237</v>
      </c>
      <c r="J185" s="822">
        <v>409</v>
      </c>
      <c r="K185" s="822">
        <v>412</v>
      </c>
      <c r="L185" s="822">
        <v>410</v>
      </c>
      <c r="M185" s="151">
        <v>0</v>
      </c>
      <c r="N185" s="151">
        <v>0</v>
      </c>
      <c r="O185" s="151">
        <v>0</v>
      </c>
      <c r="P185" s="151">
        <v>0</v>
      </c>
    </row>
    <row r="186" spans="1:18" ht="19.5" thickBot="1" x14ac:dyDescent="0.25">
      <c r="A186" s="795"/>
      <c r="B186" s="828"/>
      <c r="C186" s="401">
        <v>2</v>
      </c>
      <c r="D186" s="173" t="s">
        <v>926</v>
      </c>
      <c r="E186" s="415"/>
      <c r="F186" s="686">
        <f t="shared" ref="F186:F192" si="31">((O186*1.73*220*0.9)/1000)+((N186*1.73*220*0.9)/1000)+((M186*1.73*220*0.9)/1000)</f>
        <v>0</v>
      </c>
      <c r="G186" s="823"/>
      <c r="H186" s="823"/>
      <c r="I186" s="823"/>
      <c r="J186" s="823"/>
      <c r="K186" s="823"/>
      <c r="L186" s="823"/>
      <c r="M186" s="151"/>
      <c r="N186" s="151"/>
      <c r="O186" s="151"/>
      <c r="P186" s="151"/>
      <c r="Q186" s="169"/>
      <c r="R186" s="101"/>
    </row>
    <row r="187" spans="1:18" ht="19.5" thickBot="1" x14ac:dyDescent="0.25">
      <c r="A187" s="795"/>
      <c r="B187" s="828"/>
      <c r="C187" s="401">
        <v>3</v>
      </c>
      <c r="D187" s="173" t="s">
        <v>927</v>
      </c>
      <c r="E187" s="415"/>
      <c r="F187" s="686">
        <f t="shared" si="31"/>
        <v>0.68508000000000002</v>
      </c>
      <c r="G187" s="686"/>
      <c r="H187" s="686"/>
      <c r="I187" s="686"/>
      <c r="J187" s="686"/>
      <c r="K187" s="686"/>
      <c r="L187" s="686"/>
      <c r="M187" s="151">
        <v>0</v>
      </c>
      <c r="N187" s="151">
        <v>0</v>
      </c>
      <c r="O187" s="151">
        <v>2</v>
      </c>
      <c r="P187" s="151">
        <v>2</v>
      </c>
    </row>
    <row r="188" spans="1:18" ht="21.75" customHeight="1" thickBot="1" x14ac:dyDescent="0.25">
      <c r="A188" s="795"/>
      <c r="B188" s="828"/>
      <c r="C188" s="401">
        <v>4</v>
      </c>
      <c r="D188" s="173" t="s">
        <v>932</v>
      </c>
      <c r="E188" s="415"/>
      <c r="F188" s="686">
        <f t="shared" si="31"/>
        <v>13.701599999999999</v>
      </c>
      <c r="G188" s="686"/>
      <c r="H188" s="686"/>
      <c r="I188" s="686"/>
      <c r="J188" s="686"/>
      <c r="K188" s="686"/>
      <c r="L188" s="686"/>
      <c r="M188" s="151">
        <v>11</v>
      </c>
      <c r="N188" s="151">
        <v>20</v>
      </c>
      <c r="O188" s="151">
        <v>9</v>
      </c>
      <c r="P188" s="151">
        <v>6</v>
      </c>
    </row>
    <row r="189" spans="1:18" ht="19.5" thickBot="1" x14ac:dyDescent="0.25">
      <c r="A189" s="795"/>
      <c r="B189" s="828"/>
      <c r="C189" s="401">
        <v>5</v>
      </c>
      <c r="D189" s="173" t="s">
        <v>113</v>
      </c>
      <c r="E189" s="415"/>
      <c r="F189" s="686">
        <f t="shared" si="31"/>
        <v>58.574339999999999</v>
      </c>
      <c r="G189" s="686"/>
      <c r="H189" s="686"/>
      <c r="I189" s="686"/>
      <c r="J189" s="686"/>
      <c r="K189" s="686"/>
      <c r="L189" s="686"/>
      <c r="M189" s="151">
        <v>55</v>
      </c>
      <c r="N189" s="151">
        <v>57</v>
      </c>
      <c r="O189" s="151">
        <v>59</v>
      </c>
      <c r="P189" s="151">
        <v>2</v>
      </c>
    </row>
    <row r="190" spans="1:18" ht="19.5" thickBot="1" x14ac:dyDescent="0.25">
      <c r="A190" s="795"/>
      <c r="B190" s="828"/>
      <c r="C190" s="401">
        <v>6</v>
      </c>
      <c r="D190" s="173" t="s">
        <v>114</v>
      </c>
      <c r="E190" s="415"/>
      <c r="F190" s="686">
        <f t="shared" si="31"/>
        <v>0</v>
      </c>
      <c r="G190" s="686"/>
      <c r="H190" s="686"/>
      <c r="I190" s="686"/>
      <c r="J190" s="686"/>
      <c r="K190" s="686"/>
      <c r="L190" s="686"/>
      <c r="M190" s="151">
        <v>0</v>
      </c>
      <c r="N190" s="151">
        <v>0</v>
      </c>
      <c r="O190" s="151">
        <v>0</v>
      </c>
      <c r="P190" s="151">
        <v>0</v>
      </c>
    </row>
    <row r="191" spans="1:18" ht="19.5" thickBot="1" x14ac:dyDescent="0.25">
      <c r="A191" s="795"/>
      <c r="B191" s="828"/>
      <c r="C191" s="401">
        <v>7</v>
      </c>
      <c r="D191" s="173" t="s">
        <v>933</v>
      </c>
      <c r="E191" s="415"/>
      <c r="F191" s="686">
        <f t="shared" si="31"/>
        <v>12.331439999999999</v>
      </c>
      <c r="G191" s="686"/>
      <c r="H191" s="686"/>
      <c r="I191" s="686"/>
      <c r="J191" s="686"/>
      <c r="K191" s="686"/>
      <c r="L191" s="686"/>
      <c r="M191" s="151">
        <v>7</v>
      </c>
      <c r="N191" s="151">
        <v>13</v>
      </c>
      <c r="O191" s="151">
        <v>16</v>
      </c>
      <c r="P191" s="151">
        <v>7</v>
      </c>
    </row>
    <row r="192" spans="1:18" ht="21" customHeight="1" thickBot="1" x14ac:dyDescent="0.25">
      <c r="A192" s="795"/>
      <c r="B192" s="828"/>
      <c r="C192" s="401">
        <v>8</v>
      </c>
      <c r="D192" s="173" t="s">
        <v>115</v>
      </c>
      <c r="E192" s="415"/>
      <c r="F192" s="686">
        <f t="shared" si="31"/>
        <v>8.9060400000000008</v>
      </c>
      <c r="G192" s="686"/>
      <c r="H192" s="686"/>
      <c r="I192" s="686"/>
      <c r="J192" s="686"/>
      <c r="K192" s="686"/>
      <c r="L192" s="686"/>
      <c r="M192" s="151">
        <v>4</v>
      </c>
      <c r="N192" s="151">
        <v>17</v>
      </c>
      <c r="O192" s="151">
        <v>5</v>
      </c>
      <c r="P192" s="151">
        <v>10</v>
      </c>
    </row>
    <row r="193" spans="1:18" ht="21" customHeight="1" thickBot="1" x14ac:dyDescent="0.25">
      <c r="A193" s="795"/>
      <c r="B193" s="828"/>
      <c r="C193" s="401"/>
      <c r="D193" s="173"/>
      <c r="E193" s="415"/>
      <c r="F193" s="415"/>
      <c r="G193" s="415"/>
      <c r="H193" s="415"/>
      <c r="I193" s="415"/>
      <c r="J193" s="415"/>
      <c r="K193" s="415"/>
      <c r="L193" s="415"/>
      <c r="M193" s="151"/>
      <c r="N193" s="151"/>
      <c r="O193" s="151"/>
      <c r="P193" s="151"/>
    </row>
    <row r="194" spans="1:18" ht="21" customHeight="1" thickBot="1" x14ac:dyDescent="0.25">
      <c r="A194" s="795"/>
      <c r="B194" s="828"/>
      <c r="C194" s="401"/>
      <c r="D194" s="173"/>
      <c r="E194" s="415"/>
      <c r="F194" s="415"/>
      <c r="G194" s="415"/>
      <c r="H194" s="415"/>
      <c r="I194" s="415"/>
      <c r="J194" s="415"/>
      <c r="K194" s="415"/>
      <c r="L194" s="415"/>
      <c r="M194" s="151"/>
      <c r="N194" s="151"/>
      <c r="O194" s="151"/>
      <c r="P194" s="151"/>
    </row>
    <row r="195" spans="1:18" ht="18.75" thickBot="1" x14ac:dyDescent="0.3">
      <c r="A195" s="795"/>
      <c r="B195" s="828"/>
      <c r="C195" s="401"/>
      <c r="D195" s="3" t="s">
        <v>1314</v>
      </c>
      <c r="E195" s="393"/>
      <c r="F195" s="393"/>
      <c r="G195" s="393"/>
      <c r="H195" s="393"/>
      <c r="I195" s="393"/>
      <c r="J195" s="393"/>
      <c r="K195" s="393"/>
      <c r="L195" s="393"/>
      <c r="M195" s="26">
        <f>SUM(M185:M192)</f>
        <v>77</v>
      </c>
      <c r="N195" s="26">
        <f>SUM(N185:N192)</f>
        <v>107</v>
      </c>
      <c r="O195" s="26">
        <f>SUM(O185:O192)</f>
        <v>91</v>
      </c>
      <c r="P195" s="26">
        <f>SUM(P185:P192)</f>
        <v>27</v>
      </c>
    </row>
    <row r="196" spans="1:18" ht="19.5" thickBot="1" x14ac:dyDescent="0.25">
      <c r="A196" s="795"/>
      <c r="B196" s="828"/>
      <c r="C196" s="401"/>
      <c r="D196" s="3" t="s">
        <v>1315</v>
      </c>
      <c r="E196" s="393"/>
      <c r="F196" s="393"/>
      <c r="G196" s="393"/>
      <c r="H196" s="393"/>
      <c r="I196" s="393"/>
      <c r="J196" s="393"/>
      <c r="K196" s="393"/>
      <c r="L196" s="393"/>
      <c r="M196" s="135">
        <f t="shared" ref="M196" si="32">(M195*1.73*220*0.9)/1000</f>
        <v>26.375580000000003</v>
      </c>
      <c r="N196" s="135">
        <f t="shared" ref="N196" si="33">(N195*1.73*220*0.9)/1000</f>
        <v>36.651780000000002</v>
      </c>
      <c r="O196" s="135">
        <f t="shared" ref="O196" si="34">(O195*1.73*220*0.9)/1000</f>
        <v>31.171140000000001</v>
      </c>
      <c r="P196" s="136"/>
      <c r="Q196" s="168"/>
    </row>
    <row r="197" spans="1:18" ht="18.75" thickBot="1" x14ac:dyDescent="0.25">
      <c r="A197" s="795"/>
      <c r="B197" s="828"/>
      <c r="C197" s="401"/>
      <c r="D197" s="3" t="s">
        <v>1316</v>
      </c>
      <c r="E197" s="394"/>
      <c r="F197" s="394"/>
      <c r="G197" s="394"/>
      <c r="H197" s="394"/>
      <c r="I197" s="394"/>
      <c r="J197" s="394"/>
      <c r="K197" s="394"/>
      <c r="L197" s="394"/>
      <c r="M197" s="788">
        <f>(M196+N196+O196)</f>
        <v>94.198499999999996</v>
      </c>
      <c r="N197" s="789"/>
      <c r="O197" s="789"/>
      <c r="P197" s="790"/>
    </row>
    <row r="198" spans="1:18" ht="19.5" thickBot="1" x14ac:dyDescent="0.25">
      <c r="A198" s="795"/>
      <c r="B198" s="828"/>
      <c r="C198" s="404"/>
      <c r="D198" s="830"/>
      <c r="E198" s="831"/>
      <c r="F198" s="831"/>
      <c r="G198" s="831"/>
      <c r="H198" s="831"/>
      <c r="I198" s="831"/>
      <c r="J198" s="831"/>
      <c r="K198" s="831"/>
      <c r="L198" s="831"/>
      <c r="M198" s="831"/>
      <c r="N198" s="831"/>
      <c r="O198" s="831"/>
      <c r="P198" s="832"/>
    </row>
    <row r="199" spans="1:18" ht="36.75" thickBot="1" x14ac:dyDescent="0.25">
      <c r="A199" s="795"/>
      <c r="B199" s="828"/>
      <c r="C199" s="387" t="s">
        <v>1436</v>
      </c>
      <c r="D199" s="124" t="s">
        <v>1327</v>
      </c>
      <c r="E199" s="390" t="s">
        <v>1435</v>
      </c>
      <c r="F199" s="499" t="s">
        <v>1511</v>
      </c>
      <c r="G199" s="499" t="s">
        <v>1557</v>
      </c>
      <c r="H199" s="720" t="s">
        <v>1558</v>
      </c>
      <c r="I199" s="499" t="s">
        <v>1559</v>
      </c>
      <c r="J199" s="720" t="s">
        <v>1446</v>
      </c>
      <c r="K199" s="499" t="s">
        <v>1560</v>
      </c>
      <c r="L199" s="499" t="s">
        <v>1561</v>
      </c>
      <c r="M199" s="166" t="str">
        <f>'Данные по ТП'!C34</f>
        <v>ТМ-250/10</v>
      </c>
      <c r="N199" s="126" t="s">
        <v>1352</v>
      </c>
      <c r="O199" s="125" t="s">
        <v>5</v>
      </c>
      <c r="P199" s="127">
        <f>'Данные по ТП'!F35</f>
        <v>21180</v>
      </c>
    </row>
    <row r="200" spans="1:18" ht="19.5" customHeight="1" thickBot="1" x14ac:dyDescent="0.25">
      <c r="A200" s="795"/>
      <c r="B200" s="828"/>
      <c r="C200" s="401">
        <v>9</v>
      </c>
      <c r="D200" s="173" t="s">
        <v>1045</v>
      </c>
      <c r="E200" s="415"/>
      <c r="F200" s="686">
        <f>((O200*1.73*220*0.9)/1000)+((N200*1.73*220*0.9)/1000)+((M200*1.73*220*0.9)/1000)</f>
        <v>0</v>
      </c>
      <c r="G200" s="822">
        <v>230</v>
      </c>
      <c r="H200" s="822">
        <v>233</v>
      </c>
      <c r="I200" s="822">
        <v>234</v>
      </c>
      <c r="J200" s="822">
        <v>403</v>
      </c>
      <c r="K200" s="822">
        <v>406</v>
      </c>
      <c r="L200" s="822">
        <v>403</v>
      </c>
      <c r="M200" s="151"/>
      <c r="N200" s="151"/>
      <c r="O200" s="151"/>
      <c r="P200" s="151"/>
    </row>
    <row r="201" spans="1:18" ht="19.5" thickBot="1" x14ac:dyDescent="0.25">
      <c r="A201" s="795"/>
      <c r="B201" s="828"/>
      <c r="C201" s="401">
        <v>10</v>
      </c>
      <c r="D201" s="173" t="s">
        <v>116</v>
      </c>
      <c r="E201" s="415"/>
      <c r="F201" s="686">
        <f t="shared" ref="F201:F207" si="35">((O201*1.73*220*0.9)/1000)+((N201*1.73*220*0.9)/1000)+((M201*1.73*220*0.9)/1000)</f>
        <v>3.0828600000000002</v>
      </c>
      <c r="G201" s="823"/>
      <c r="H201" s="823"/>
      <c r="I201" s="823"/>
      <c r="J201" s="823"/>
      <c r="K201" s="823"/>
      <c r="L201" s="823"/>
      <c r="M201" s="151">
        <v>9</v>
      </c>
      <c r="N201" s="151">
        <v>0</v>
      </c>
      <c r="O201" s="151">
        <v>0</v>
      </c>
      <c r="P201" s="151">
        <v>9</v>
      </c>
      <c r="R201" s="169"/>
    </row>
    <row r="202" spans="1:18" ht="19.5" thickBot="1" x14ac:dyDescent="0.25">
      <c r="A202" s="795"/>
      <c r="B202" s="828"/>
      <c r="C202" s="401">
        <v>11</v>
      </c>
      <c r="D202" s="173" t="s">
        <v>928</v>
      </c>
      <c r="E202" s="415"/>
      <c r="F202" s="686">
        <f t="shared" si="35"/>
        <v>9.9336600000000015</v>
      </c>
      <c r="G202" s="686"/>
      <c r="H202" s="686"/>
      <c r="I202" s="686"/>
      <c r="J202" s="686"/>
      <c r="K202" s="686"/>
      <c r="L202" s="686"/>
      <c r="M202" s="151">
        <v>10</v>
      </c>
      <c r="N202" s="151">
        <v>4</v>
      </c>
      <c r="O202" s="151">
        <v>15</v>
      </c>
      <c r="P202" s="151">
        <v>11</v>
      </c>
      <c r="R202" s="169"/>
    </row>
    <row r="203" spans="1:18" ht="19.5" thickBot="1" x14ac:dyDescent="0.25">
      <c r="A203" s="795"/>
      <c r="B203" s="828"/>
      <c r="C203" s="401">
        <v>12</v>
      </c>
      <c r="D203" s="173" t="s">
        <v>117</v>
      </c>
      <c r="E203" s="415"/>
      <c r="F203" s="686">
        <f t="shared" si="35"/>
        <v>23.635260000000002</v>
      </c>
      <c r="G203" s="686"/>
      <c r="H203" s="686"/>
      <c r="I203" s="686"/>
      <c r="J203" s="686"/>
      <c r="K203" s="686"/>
      <c r="L203" s="686"/>
      <c r="M203" s="151">
        <v>15</v>
      </c>
      <c r="N203" s="151">
        <v>16</v>
      </c>
      <c r="O203" s="151">
        <v>38</v>
      </c>
      <c r="P203" s="151">
        <v>21</v>
      </c>
    </row>
    <row r="204" spans="1:18" ht="19.5" thickBot="1" x14ac:dyDescent="0.25">
      <c r="A204" s="795"/>
      <c r="B204" s="828"/>
      <c r="C204" s="401">
        <v>13</v>
      </c>
      <c r="D204" s="173" t="s">
        <v>934</v>
      </c>
      <c r="E204" s="415"/>
      <c r="F204" s="686">
        <f t="shared" si="35"/>
        <v>7.1933399999999992</v>
      </c>
      <c r="G204" s="686"/>
      <c r="H204" s="686"/>
      <c r="I204" s="686"/>
      <c r="J204" s="686"/>
      <c r="K204" s="686"/>
      <c r="L204" s="686"/>
      <c r="M204" s="151">
        <v>7</v>
      </c>
      <c r="N204" s="151">
        <v>9</v>
      </c>
      <c r="O204" s="151">
        <v>5</v>
      </c>
      <c r="P204" s="151">
        <v>7</v>
      </c>
    </row>
    <row r="205" spans="1:18" ht="19.5" thickBot="1" x14ac:dyDescent="0.25">
      <c r="A205" s="795"/>
      <c r="B205" s="828"/>
      <c r="C205" s="401">
        <v>14</v>
      </c>
      <c r="D205" s="173" t="s">
        <v>929</v>
      </c>
      <c r="E205" s="415"/>
      <c r="F205" s="686">
        <f t="shared" si="35"/>
        <v>0</v>
      </c>
      <c r="G205" s="686"/>
      <c r="H205" s="686"/>
      <c r="I205" s="686"/>
      <c r="J205" s="686"/>
      <c r="K205" s="686"/>
      <c r="L205" s="686"/>
      <c r="M205" s="151"/>
      <c r="N205" s="151"/>
      <c r="O205" s="151"/>
      <c r="P205" s="151"/>
    </row>
    <row r="206" spans="1:18" ht="19.5" thickBot="1" x14ac:dyDescent="0.25">
      <c r="A206" s="795"/>
      <c r="B206" s="828"/>
      <c r="C206" s="406">
        <v>15</v>
      </c>
      <c r="D206" s="176" t="s">
        <v>1079</v>
      </c>
      <c r="E206" s="417"/>
      <c r="F206" s="686">
        <f t="shared" si="35"/>
        <v>4.1104799999999999</v>
      </c>
      <c r="G206" s="686"/>
      <c r="H206" s="686"/>
      <c r="I206" s="686"/>
      <c r="J206" s="686"/>
      <c r="K206" s="686"/>
      <c r="L206" s="686"/>
      <c r="M206" s="177">
        <v>8</v>
      </c>
      <c r="N206" s="177">
        <v>2</v>
      </c>
      <c r="O206" s="177">
        <v>2</v>
      </c>
      <c r="P206" s="177">
        <v>5</v>
      </c>
    </row>
    <row r="207" spans="1:18" ht="19.5" thickBot="1" x14ac:dyDescent="0.25">
      <c r="A207" s="795"/>
      <c r="B207" s="828"/>
      <c r="C207" s="406">
        <v>16</v>
      </c>
      <c r="D207" s="176" t="s">
        <v>930</v>
      </c>
      <c r="E207" s="417"/>
      <c r="F207" s="686">
        <f t="shared" si="35"/>
        <v>0</v>
      </c>
      <c r="G207" s="686"/>
      <c r="H207" s="686"/>
      <c r="I207" s="686"/>
      <c r="J207" s="686"/>
      <c r="K207" s="686"/>
      <c r="L207" s="686"/>
      <c r="M207" s="177">
        <v>0</v>
      </c>
      <c r="N207" s="177">
        <v>0</v>
      </c>
      <c r="O207" s="177">
        <v>0</v>
      </c>
      <c r="P207" s="177">
        <v>0</v>
      </c>
    </row>
    <row r="208" spans="1:18" ht="19.5" thickBot="1" x14ac:dyDescent="0.25">
      <c r="A208" s="795"/>
      <c r="B208" s="828"/>
      <c r="C208" s="401">
        <v>17</v>
      </c>
      <c r="D208" s="173" t="s">
        <v>931</v>
      </c>
      <c r="E208" s="415"/>
      <c r="F208" s="415"/>
      <c r="G208" s="415"/>
      <c r="H208" s="415"/>
      <c r="I208" s="415"/>
      <c r="J208" s="415"/>
      <c r="K208" s="415"/>
      <c r="L208" s="415"/>
      <c r="M208" s="151"/>
      <c r="N208" s="151"/>
      <c r="O208" s="151"/>
      <c r="P208" s="151"/>
    </row>
    <row r="209" spans="1:17" ht="19.5" thickBot="1" x14ac:dyDescent="0.25">
      <c r="A209" s="795"/>
      <c r="B209" s="828"/>
      <c r="C209" s="401"/>
      <c r="D209" s="173"/>
      <c r="E209" s="415"/>
      <c r="F209" s="415"/>
      <c r="G209" s="415"/>
      <c r="H209" s="415"/>
      <c r="I209" s="415"/>
      <c r="J209" s="415"/>
      <c r="K209" s="415"/>
      <c r="L209" s="415"/>
      <c r="M209" s="151"/>
      <c r="N209" s="151"/>
      <c r="O209" s="151"/>
      <c r="P209" s="151"/>
    </row>
    <row r="210" spans="1:17" ht="19.5" thickBot="1" x14ac:dyDescent="0.25">
      <c r="A210" s="795"/>
      <c r="B210" s="828"/>
      <c r="C210" s="401"/>
      <c r="D210" s="173"/>
      <c r="E210" s="415"/>
      <c r="F210" s="415"/>
      <c r="G210" s="415"/>
      <c r="H210" s="415"/>
      <c r="I210" s="415"/>
      <c r="J210" s="415"/>
      <c r="K210" s="415"/>
      <c r="L210" s="415"/>
      <c r="M210" s="151"/>
      <c r="N210" s="151"/>
      <c r="O210" s="151"/>
      <c r="P210" s="151"/>
    </row>
    <row r="211" spans="1:17" ht="18.75" thickBot="1" x14ac:dyDescent="0.3">
      <c r="A211" s="795"/>
      <c r="B211" s="828"/>
      <c r="C211" s="401"/>
      <c r="D211" s="3" t="s">
        <v>1313</v>
      </c>
      <c r="E211" s="393"/>
      <c r="F211" s="393"/>
      <c r="G211" s="393"/>
      <c r="H211" s="393"/>
      <c r="I211" s="393"/>
      <c r="J211" s="393"/>
      <c r="K211" s="393"/>
      <c r="L211" s="393"/>
      <c r="M211" s="26">
        <f>SUM(M201:M208)</f>
        <v>49</v>
      </c>
      <c r="N211" s="26">
        <f>SUM(N201:N208)</f>
        <v>31</v>
      </c>
      <c r="O211" s="26">
        <f>SUM(O201:O208)</f>
        <v>60</v>
      </c>
      <c r="P211" s="26">
        <f>SUM(P201:P208)</f>
        <v>53</v>
      </c>
    </row>
    <row r="212" spans="1:17" ht="19.5" thickBot="1" x14ac:dyDescent="0.25">
      <c r="A212" s="795"/>
      <c r="B212" s="828"/>
      <c r="C212" s="401"/>
      <c r="D212" s="3" t="s">
        <v>1315</v>
      </c>
      <c r="E212" s="393"/>
      <c r="F212" s="393"/>
      <c r="G212" s="393"/>
      <c r="H212" s="393"/>
      <c r="I212" s="393"/>
      <c r="J212" s="393"/>
      <c r="K212" s="393"/>
      <c r="L212" s="393"/>
      <c r="M212" s="135">
        <f t="shared" ref="M212" si="36">(M211*1.73*220*0.9)/1000</f>
        <v>16.784459999999999</v>
      </c>
      <c r="N212" s="135">
        <f t="shared" ref="N212" si="37">(N211*1.73*220*0.9)/1000</f>
        <v>10.618739999999999</v>
      </c>
      <c r="O212" s="135">
        <f t="shared" ref="O212" si="38">(O211*1.73*220*0.9)/1000</f>
        <v>20.552400000000002</v>
      </c>
      <c r="P212" s="136"/>
      <c r="Q212" s="168"/>
    </row>
    <row r="213" spans="1:17" ht="18.75" thickBot="1" x14ac:dyDescent="0.25">
      <c r="A213" s="795"/>
      <c r="B213" s="828"/>
      <c r="C213" s="401"/>
      <c r="D213" s="3" t="s">
        <v>1317</v>
      </c>
      <c r="E213" s="394"/>
      <c r="F213" s="394"/>
      <c r="G213" s="394"/>
      <c r="H213" s="394"/>
      <c r="I213" s="394"/>
      <c r="J213" s="394"/>
      <c r="K213" s="394"/>
      <c r="L213" s="394"/>
      <c r="M213" s="788">
        <f>(M212+N212+O212)</f>
        <v>47.955600000000004</v>
      </c>
      <c r="N213" s="789"/>
      <c r="O213" s="789"/>
      <c r="P213" s="790"/>
    </row>
    <row r="214" spans="1:17" ht="21" thickBot="1" x14ac:dyDescent="0.25">
      <c r="A214" s="796"/>
      <c r="B214" s="829"/>
      <c r="C214" s="405"/>
      <c r="D214" s="9" t="s">
        <v>59</v>
      </c>
      <c r="E214" s="407"/>
      <c r="F214" s="407"/>
      <c r="G214" s="407"/>
      <c r="H214" s="407"/>
      <c r="I214" s="407"/>
      <c r="J214" s="407"/>
      <c r="K214" s="407"/>
      <c r="L214" s="407"/>
      <c r="M214" s="10">
        <f>M211+M195</f>
        <v>126</v>
      </c>
      <c r="N214" s="10">
        <f>N211+N195</f>
        <v>138</v>
      </c>
      <c r="O214" s="10">
        <f>O211+O195</f>
        <v>151</v>
      </c>
      <c r="P214" s="10">
        <f>P211+P195</f>
        <v>80</v>
      </c>
    </row>
    <row r="215" spans="1:17" ht="40.5" customHeight="1" thickBot="1" x14ac:dyDescent="0.25">
      <c r="A215" s="615"/>
      <c r="B215" s="616"/>
      <c r="C215" s="616"/>
      <c r="D215" s="633" t="str">
        <f>HYPERLINK("#Оглавление!h6","&lt;&lt;&lt;&lt;&lt;")</f>
        <v>&lt;&lt;&lt;&lt;&lt;</v>
      </c>
      <c r="E215" s="616"/>
      <c r="F215" s="616"/>
      <c r="G215" s="616"/>
      <c r="H215" s="616"/>
      <c r="I215" s="616"/>
      <c r="J215" s="616"/>
      <c r="K215" s="616"/>
      <c r="L215" s="616"/>
      <c r="M215" s="616"/>
      <c r="N215" s="616"/>
      <c r="O215" s="616"/>
      <c r="P215" s="616"/>
    </row>
    <row r="216" spans="1:17" ht="36.75" thickBot="1" x14ac:dyDescent="0.25">
      <c r="A216" s="150">
        <v>43926</v>
      </c>
      <c r="B216" s="23"/>
      <c r="C216" s="387" t="s">
        <v>1436</v>
      </c>
      <c r="D216" s="124" t="s">
        <v>1351</v>
      </c>
      <c r="E216" s="390" t="s">
        <v>1435</v>
      </c>
      <c r="F216" s="499" t="s">
        <v>1511</v>
      </c>
      <c r="G216" s="499" t="s">
        <v>1557</v>
      </c>
      <c r="H216" s="720" t="s">
        <v>1558</v>
      </c>
      <c r="I216" s="499" t="s">
        <v>1559</v>
      </c>
      <c r="J216" s="720" t="s">
        <v>1446</v>
      </c>
      <c r="K216" s="499" t="s">
        <v>1560</v>
      </c>
      <c r="L216" s="499" t="s">
        <v>1561</v>
      </c>
      <c r="M216" s="166" t="str">
        <f>'Данные по ТП'!C36</f>
        <v>ТМ-630/10</v>
      </c>
      <c r="N216" s="126" t="s">
        <v>1352</v>
      </c>
      <c r="O216" s="125" t="s">
        <v>5</v>
      </c>
      <c r="P216" s="127">
        <f>'Данные по ТП'!F36</f>
        <v>64400</v>
      </c>
    </row>
    <row r="217" spans="1:17" ht="19.5" thickBot="1" x14ac:dyDescent="0.25">
      <c r="A217" s="794" t="s">
        <v>1607</v>
      </c>
      <c r="B217" s="791" t="s">
        <v>127</v>
      </c>
      <c r="C217" s="401">
        <v>1</v>
      </c>
      <c r="D217" s="173" t="s">
        <v>935</v>
      </c>
      <c r="E217" s="415"/>
      <c r="F217" s="686">
        <f>((O217*1.73*220*0.9)/1000)+((N217*1.73*220*0.9)/1000)+((M217*1.73*220*0.9)/1000)</f>
        <v>0</v>
      </c>
      <c r="G217" s="822">
        <v>234</v>
      </c>
      <c r="H217" s="822">
        <v>230</v>
      </c>
      <c r="I217" s="822">
        <v>233</v>
      </c>
      <c r="J217" s="822">
        <v>404</v>
      </c>
      <c r="K217" s="822">
        <v>405</v>
      </c>
      <c r="L217" s="822">
        <v>406</v>
      </c>
      <c r="M217" s="151">
        <v>0</v>
      </c>
      <c r="N217" s="151">
        <v>0</v>
      </c>
      <c r="O217" s="151">
        <v>0</v>
      </c>
      <c r="P217" s="151">
        <v>0</v>
      </c>
    </row>
    <row r="218" spans="1:17" ht="19.5" thickBot="1" x14ac:dyDescent="0.25">
      <c r="A218" s="795"/>
      <c r="B218" s="826"/>
      <c r="C218" s="401">
        <v>2</v>
      </c>
      <c r="D218" s="173" t="s">
        <v>936</v>
      </c>
      <c r="E218" s="415"/>
      <c r="F218" s="686">
        <f t="shared" ref="F218:F224" si="39">((O218*1.73*220*0.9)/1000)+((N218*1.73*220*0.9)/1000)+((M218*1.73*220*0.9)/1000)</f>
        <v>1.7127000000000001</v>
      </c>
      <c r="G218" s="823"/>
      <c r="H218" s="823"/>
      <c r="I218" s="823"/>
      <c r="J218" s="823"/>
      <c r="K218" s="823"/>
      <c r="L218" s="823"/>
      <c r="M218" s="151">
        <v>5</v>
      </c>
      <c r="N218" s="151">
        <v>0</v>
      </c>
      <c r="O218" s="151">
        <v>0</v>
      </c>
      <c r="P218" s="151">
        <v>5</v>
      </c>
    </row>
    <row r="219" spans="1:17" ht="19.5" thickBot="1" x14ac:dyDescent="0.25">
      <c r="A219" s="795"/>
      <c r="B219" s="826"/>
      <c r="C219" s="401">
        <v>3</v>
      </c>
      <c r="D219" s="173" t="s">
        <v>937</v>
      </c>
      <c r="E219" s="415"/>
      <c r="F219" s="686">
        <f t="shared" si="39"/>
        <v>0</v>
      </c>
      <c r="G219" s="686"/>
      <c r="H219" s="686"/>
      <c r="I219" s="686"/>
      <c r="J219" s="686"/>
      <c r="K219" s="686"/>
      <c r="L219" s="686"/>
      <c r="M219" s="151">
        <v>0</v>
      </c>
      <c r="N219" s="151">
        <v>0</v>
      </c>
      <c r="O219" s="151">
        <v>0</v>
      </c>
      <c r="P219" s="151">
        <v>0</v>
      </c>
    </row>
    <row r="220" spans="1:17" ht="19.5" thickBot="1" x14ac:dyDescent="0.25">
      <c r="A220" s="795"/>
      <c r="B220" s="826"/>
      <c r="C220" s="401">
        <v>4</v>
      </c>
      <c r="D220" s="173" t="s">
        <v>938</v>
      </c>
      <c r="E220" s="415"/>
      <c r="F220" s="686">
        <f t="shared" si="39"/>
        <v>3.7679400000000003</v>
      </c>
      <c r="G220" s="686"/>
      <c r="H220" s="686"/>
      <c r="I220" s="686"/>
      <c r="J220" s="686"/>
      <c r="K220" s="686"/>
      <c r="L220" s="686"/>
      <c r="M220" s="151">
        <v>5</v>
      </c>
      <c r="N220" s="151">
        <v>4</v>
      </c>
      <c r="O220" s="151">
        <v>2</v>
      </c>
      <c r="P220" s="151">
        <v>2</v>
      </c>
    </row>
    <row r="221" spans="1:17" ht="19.5" thickBot="1" x14ac:dyDescent="0.25">
      <c r="A221" s="795"/>
      <c r="B221" s="826"/>
      <c r="C221" s="401">
        <v>5</v>
      </c>
      <c r="D221" s="173" t="s">
        <v>939</v>
      </c>
      <c r="E221" s="415"/>
      <c r="F221" s="686">
        <f t="shared" si="39"/>
        <v>7.5358800000000006</v>
      </c>
      <c r="G221" s="686"/>
      <c r="H221" s="686"/>
      <c r="I221" s="686"/>
      <c r="J221" s="686"/>
      <c r="K221" s="686"/>
      <c r="L221" s="686"/>
      <c r="M221" s="151">
        <v>10</v>
      </c>
      <c r="N221" s="151">
        <v>12</v>
      </c>
      <c r="O221" s="151">
        <v>0</v>
      </c>
      <c r="P221" s="151">
        <v>5</v>
      </c>
    </row>
    <row r="222" spans="1:17" ht="19.5" thickBot="1" x14ac:dyDescent="0.25">
      <c r="A222" s="795"/>
      <c r="B222" s="826"/>
      <c r="C222" s="401">
        <v>6</v>
      </c>
      <c r="D222" s="173" t="s">
        <v>940</v>
      </c>
      <c r="E222" s="415"/>
      <c r="F222" s="686">
        <f t="shared" si="39"/>
        <v>13.01652</v>
      </c>
      <c r="G222" s="686"/>
      <c r="H222" s="686"/>
      <c r="I222" s="686"/>
      <c r="J222" s="686"/>
      <c r="K222" s="686"/>
      <c r="L222" s="686"/>
      <c r="M222" s="151">
        <v>16</v>
      </c>
      <c r="N222" s="151">
        <v>12</v>
      </c>
      <c r="O222" s="151">
        <v>10</v>
      </c>
      <c r="P222" s="151">
        <v>10</v>
      </c>
    </row>
    <row r="223" spans="1:17" ht="19.5" thickBot="1" x14ac:dyDescent="0.25">
      <c r="A223" s="795"/>
      <c r="B223" s="826"/>
      <c r="C223" s="401">
        <v>7</v>
      </c>
      <c r="D223" s="173" t="s">
        <v>1609</v>
      </c>
      <c r="E223" s="415"/>
      <c r="F223" s="686">
        <f>H226</f>
        <v>0</v>
      </c>
      <c r="G223" s="686"/>
      <c r="H223" s="686"/>
      <c r="I223" s="686"/>
      <c r="J223" s="686"/>
      <c r="K223" s="686"/>
      <c r="L223" s="686"/>
      <c r="M223" s="151">
        <v>10</v>
      </c>
      <c r="N223" s="151">
        <v>2</v>
      </c>
      <c r="O223" s="151">
        <v>2</v>
      </c>
      <c r="P223" s="151">
        <v>5</v>
      </c>
    </row>
    <row r="224" spans="1:17" ht="19.5" thickBot="1" x14ac:dyDescent="0.25">
      <c r="A224" s="795"/>
      <c r="B224" s="826"/>
      <c r="C224" s="401">
        <v>8</v>
      </c>
      <c r="D224" s="173" t="s">
        <v>1608</v>
      </c>
      <c r="E224" s="415"/>
      <c r="F224" s="686">
        <f t="shared" si="39"/>
        <v>0</v>
      </c>
      <c r="G224" s="686"/>
      <c r="H224" s="686"/>
      <c r="I224" s="686"/>
      <c r="J224" s="686"/>
      <c r="K224" s="686"/>
      <c r="L224" s="686"/>
      <c r="M224" s="151">
        <v>0</v>
      </c>
      <c r="N224" s="151">
        <v>0</v>
      </c>
      <c r="O224" s="151">
        <v>0</v>
      </c>
      <c r="P224" s="151">
        <v>0</v>
      </c>
    </row>
    <row r="225" spans="1:18" ht="18.75" thickBot="1" x14ac:dyDescent="0.3">
      <c r="A225" s="795"/>
      <c r="B225" s="826"/>
      <c r="C225" s="401"/>
      <c r="D225" s="3" t="s">
        <v>1314</v>
      </c>
      <c r="E225" s="393"/>
      <c r="F225" s="393"/>
      <c r="G225" s="393"/>
      <c r="H225" s="393"/>
      <c r="I225" s="393"/>
      <c r="J225" s="393"/>
      <c r="K225" s="393"/>
      <c r="L225" s="393"/>
      <c r="M225" s="26">
        <f>SUM(M217:M224)</f>
        <v>46</v>
      </c>
      <c r="N225" s="26">
        <f>SUM(N217:N224)</f>
        <v>30</v>
      </c>
      <c r="O225" s="26">
        <f>SUM(O217:O224)</f>
        <v>14</v>
      </c>
      <c r="P225" s="26">
        <f>SUM(P217:P224)</f>
        <v>27</v>
      </c>
    </row>
    <row r="226" spans="1:18" ht="19.5" thickBot="1" x14ac:dyDescent="0.25">
      <c r="A226" s="795"/>
      <c r="B226" s="826"/>
      <c r="C226" s="401"/>
      <c r="D226" s="3" t="s">
        <v>1315</v>
      </c>
      <c r="E226" s="393"/>
      <c r="F226" s="393"/>
      <c r="G226" s="393"/>
      <c r="H226" s="393"/>
      <c r="I226" s="393"/>
      <c r="J226" s="393"/>
      <c r="K226" s="393"/>
      <c r="L226" s="393"/>
      <c r="M226" s="135">
        <f t="shared" ref="M226" si="40">(M225*1.73*220*0.9)/1000</f>
        <v>15.756839999999999</v>
      </c>
      <c r="N226" s="135">
        <f t="shared" ref="N226" si="41">(N225*1.73*220*0.9)/1000</f>
        <v>10.276200000000001</v>
      </c>
      <c r="O226" s="135">
        <f t="shared" ref="O226" si="42">(O225*1.73*220*0.9)/1000</f>
        <v>4.7955599999999992</v>
      </c>
      <c r="P226" s="136"/>
      <c r="Q226" s="168"/>
    </row>
    <row r="227" spans="1:18" ht="18.75" thickBot="1" x14ac:dyDescent="0.25">
      <c r="A227" s="795"/>
      <c r="B227" s="826"/>
      <c r="C227" s="401"/>
      <c r="D227" s="3" t="s">
        <v>1316</v>
      </c>
      <c r="E227" s="394"/>
      <c r="F227" s="394"/>
      <c r="G227" s="394"/>
      <c r="H227" s="394"/>
      <c r="I227" s="394"/>
      <c r="J227" s="394"/>
      <c r="K227" s="394"/>
      <c r="L227" s="394"/>
      <c r="M227" s="788">
        <f>(M226+N226+O226)</f>
        <v>30.828599999999998</v>
      </c>
      <c r="N227" s="789"/>
      <c r="O227" s="789"/>
      <c r="P227" s="790"/>
      <c r="Q227" s="168"/>
    </row>
    <row r="228" spans="1:18" ht="19.5" thickBot="1" x14ac:dyDescent="0.25">
      <c r="A228" s="795"/>
      <c r="B228" s="826"/>
      <c r="C228" s="404"/>
      <c r="D228" s="830"/>
      <c r="E228" s="831"/>
      <c r="F228" s="831"/>
      <c r="G228" s="831"/>
      <c r="H228" s="831"/>
      <c r="I228" s="831"/>
      <c r="J228" s="831"/>
      <c r="K228" s="831"/>
      <c r="L228" s="831"/>
      <c r="M228" s="831"/>
      <c r="N228" s="831"/>
      <c r="O228" s="831"/>
      <c r="P228" s="832"/>
    </row>
    <row r="229" spans="1:18" ht="36.75" thickBot="1" x14ac:dyDescent="0.25">
      <c r="A229" s="795"/>
      <c r="B229" s="826"/>
      <c r="C229" s="387" t="s">
        <v>1436</v>
      </c>
      <c r="D229" s="124" t="s">
        <v>1327</v>
      </c>
      <c r="E229" s="390" t="s">
        <v>1435</v>
      </c>
      <c r="F229" s="499" t="s">
        <v>1511</v>
      </c>
      <c r="G229" s="499" t="s">
        <v>1557</v>
      </c>
      <c r="H229" s="720" t="s">
        <v>1558</v>
      </c>
      <c r="I229" s="499" t="s">
        <v>1559</v>
      </c>
      <c r="J229" s="720" t="s">
        <v>1446</v>
      </c>
      <c r="K229" s="499" t="s">
        <v>1560</v>
      </c>
      <c r="L229" s="499" t="s">
        <v>1561</v>
      </c>
      <c r="M229" s="166" t="str">
        <f>'Данные по ТП'!C37</f>
        <v>ТМ-630/10</v>
      </c>
      <c r="N229" s="126" t="s">
        <v>1352</v>
      </c>
      <c r="O229" s="125" t="s">
        <v>5</v>
      </c>
      <c r="P229" s="127">
        <f>'Данные по ТП'!F37</f>
        <v>19812</v>
      </c>
    </row>
    <row r="230" spans="1:18" ht="19.5" thickBot="1" x14ac:dyDescent="0.25">
      <c r="A230" s="795"/>
      <c r="B230" s="826"/>
      <c r="C230" s="401">
        <v>9</v>
      </c>
      <c r="D230" s="173" t="s">
        <v>941</v>
      </c>
      <c r="E230" s="415"/>
      <c r="F230" s="686">
        <f>((O230*1.73*220*0.9)/1000)+((N230*1.73*220*0.9)/1000)+((M230*1.73*220*0.9)/1000)</f>
        <v>0.34254000000000001</v>
      </c>
      <c r="G230" s="822">
        <v>0</v>
      </c>
      <c r="H230" s="822">
        <v>0</v>
      </c>
      <c r="I230" s="822">
        <v>0</v>
      </c>
      <c r="J230" s="822">
        <v>0</v>
      </c>
      <c r="K230" s="822">
        <v>0</v>
      </c>
      <c r="L230" s="822">
        <v>0</v>
      </c>
      <c r="M230" s="151">
        <v>0</v>
      </c>
      <c r="N230" s="151">
        <v>0</v>
      </c>
      <c r="O230" s="151">
        <v>1</v>
      </c>
      <c r="P230" s="151">
        <v>3</v>
      </c>
      <c r="R230" s="169"/>
    </row>
    <row r="231" spans="1:18" ht="19.5" thickBot="1" x14ac:dyDescent="0.25">
      <c r="A231" s="795"/>
      <c r="B231" s="826"/>
      <c r="C231" s="401">
        <v>10</v>
      </c>
      <c r="D231" s="173" t="s">
        <v>942</v>
      </c>
      <c r="E231" s="415"/>
      <c r="F231" s="686">
        <f t="shared" ref="F231:F237" si="43">((O231*1.73*220*0.9)/1000)+((N231*1.73*220*0.9)/1000)+((M231*1.73*220*0.9)/1000)</f>
        <v>0</v>
      </c>
      <c r="G231" s="823"/>
      <c r="H231" s="823"/>
      <c r="I231" s="823"/>
      <c r="J231" s="823"/>
      <c r="K231" s="823"/>
      <c r="L231" s="823"/>
      <c r="M231" s="151">
        <v>0</v>
      </c>
      <c r="N231" s="151">
        <v>0</v>
      </c>
      <c r="O231" s="151">
        <v>0</v>
      </c>
      <c r="P231" s="151">
        <v>0</v>
      </c>
    </row>
    <row r="232" spans="1:18" ht="19.5" thickBot="1" x14ac:dyDescent="0.25">
      <c r="A232" s="795"/>
      <c r="B232" s="826"/>
      <c r="C232" s="401">
        <v>11</v>
      </c>
      <c r="D232" s="173" t="s">
        <v>943</v>
      </c>
      <c r="E232" s="415"/>
      <c r="F232" s="686">
        <f t="shared" si="43"/>
        <v>38.021940000000001</v>
      </c>
      <c r="G232" s="686"/>
      <c r="H232" s="686"/>
      <c r="I232" s="686"/>
      <c r="J232" s="686"/>
      <c r="K232" s="686"/>
      <c r="L232" s="686"/>
      <c r="M232" s="151">
        <v>49</v>
      </c>
      <c r="N232" s="151">
        <v>16</v>
      </c>
      <c r="O232" s="151">
        <v>46</v>
      </c>
      <c r="P232" s="151">
        <v>15</v>
      </c>
    </row>
    <row r="233" spans="1:18" ht="19.5" thickBot="1" x14ac:dyDescent="0.25">
      <c r="A233" s="795"/>
      <c r="B233" s="826"/>
      <c r="C233" s="401">
        <v>12</v>
      </c>
      <c r="D233" s="173" t="s">
        <v>946</v>
      </c>
      <c r="E233" s="415"/>
      <c r="F233" s="686">
        <f t="shared" si="43"/>
        <v>26.375579999999999</v>
      </c>
      <c r="G233" s="686"/>
      <c r="H233" s="686"/>
      <c r="I233" s="686"/>
      <c r="J233" s="686"/>
      <c r="K233" s="686"/>
      <c r="L233" s="686"/>
      <c r="M233" s="151">
        <v>28</v>
      </c>
      <c r="N233" s="151">
        <v>29</v>
      </c>
      <c r="O233" s="151">
        <v>20</v>
      </c>
      <c r="P233" s="151">
        <v>6</v>
      </c>
    </row>
    <row r="234" spans="1:18" ht="19.5" thickBot="1" x14ac:dyDescent="0.25">
      <c r="A234" s="795"/>
      <c r="B234" s="826"/>
      <c r="C234" s="401">
        <v>13</v>
      </c>
      <c r="D234" s="173" t="s">
        <v>944</v>
      </c>
      <c r="E234" s="415"/>
      <c r="F234" s="686">
        <f t="shared" si="43"/>
        <v>0</v>
      </c>
      <c r="G234" s="686"/>
      <c r="H234" s="686"/>
      <c r="I234" s="686"/>
      <c r="J234" s="686"/>
      <c r="K234" s="686"/>
      <c r="L234" s="686"/>
      <c r="M234" s="151">
        <v>0</v>
      </c>
      <c r="N234" s="151">
        <v>0</v>
      </c>
      <c r="O234" s="151">
        <v>0</v>
      </c>
      <c r="P234" s="151">
        <v>0</v>
      </c>
    </row>
    <row r="235" spans="1:18" ht="19.5" thickBot="1" x14ac:dyDescent="0.25">
      <c r="A235" s="795"/>
      <c r="B235" s="826"/>
      <c r="C235" s="401">
        <v>14</v>
      </c>
      <c r="D235" s="173" t="s">
        <v>945</v>
      </c>
      <c r="E235" s="415"/>
      <c r="F235" s="686">
        <f t="shared" si="43"/>
        <v>82.552140000000009</v>
      </c>
      <c r="G235" s="686"/>
      <c r="H235" s="686"/>
      <c r="I235" s="686"/>
      <c r="J235" s="686"/>
      <c r="K235" s="686"/>
      <c r="L235" s="686"/>
      <c r="M235" s="151">
        <v>72</v>
      </c>
      <c r="N235" s="151">
        <v>67</v>
      </c>
      <c r="O235" s="151">
        <v>102</v>
      </c>
      <c r="P235" s="151">
        <v>34</v>
      </c>
    </row>
    <row r="236" spans="1:18" ht="19.5" thickBot="1" x14ac:dyDescent="0.25">
      <c r="A236" s="795"/>
      <c r="B236" s="826"/>
      <c r="C236" s="401"/>
      <c r="D236" s="173"/>
      <c r="E236" s="415"/>
      <c r="F236" s="686">
        <f t="shared" si="43"/>
        <v>0</v>
      </c>
      <c r="G236" s="686"/>
      <c r="H236" s="686"/>
      <c r="I236" s="686"/>
      <c r="J236" s="686"/>
      <c r="K236" s="686"/>
      <c r="L236" s="686"/>
      <c r="M236" s="151"/>
      <c r="N236" s="151"/>
      <c r="O236" s="151"/>
      <c r="P236" s="151"/>
    </row>
    <row r="237" spans="1:18" ht="19.5" thickBot="1" x14ac:dyDescent="0.25">
      <c r="A237" s="795"/>
      <c r="B237" s="826"/>
      <c r="C237" s="401"/>
      <c r="D237" s="173"/>
      <c r="E237" s="415"/>
      <c r="F237" s="686">
        <f t="shared" si="43"/>
        <v>0</v>
      </c>
      <c r="G237" s="686"/>
      <c r="H237" s="686"/>
      <c r="I237" s="686"/>
      <c r="J237" s="686"/>
      <c r="K237" s="686"/>
      <c r="L237" s="686"/>
      <c r="M237" s="151"/>
      <c r="N237" s="151"/>
      <c r="O237" s="151"/>
      <c r="P237" s="151"/>
    </row>
    <row r="238" spans="1:18" ht="18.75" thickBot="1" x14ac:dyDescent="0.3">
      <c r="A238" s="795"/>
      <c r="B238" s="826"/>
      <c r="C238" s="401"/>
      <c r="D238" s="3" t="s">
        <v>1313</v>
      </c>
      <c r="E238" s="393"/>
      <c r="F238" s="393"/>
      <c r="G238" s="393"/>
      <c r="H238" s="393"/>
      <c r="I238" s="393"/>
      <c r="J238" s="393"/>
      <c r="K238" s="393"/>
      <c r="L238" s="393"/>
      <c r="M238" s="26">
        <f>SUM(M230:M235)</f>
        <v>149</v>
      </c>
      <c r="N238" s="26">
        <f>SUM(N230:N235)</f>
        <v>112</v>
      </c>
      <c r="O238" s="26">
        <f>SUM(O230:O235)</f>
        <v>169</v>
      </c>
      <c r="P238" s="26">
        <f>SUM(P230:P235)</f>
        <v>58</v>
      </c>
    </row>
    <row r="239" spans="1:18" ht="22.5" customHeight="1" thickBot="1" x14ac:dyDescent="0.25">
      <c r="A239" s="795"/>
      <c r="B239" s="826"/>
      <c r="C239" s="401"/>
      <c r="D239" s="3" t="s">
        <v>1315</v>
      </c>
      <c r="E239" s="393"/>
      <c r="F239" s="393"/>
      <c r="G239" s="393"/>
      <c r="H239" s="393"/>
      <c r="I239" s="393"/>
      <c r="J239" s="393"/>
      <c r="K239" s="393"/>
      <c r="L239" s="393"/>
      <c r="M239" s="135">
        <f t="shared" ref="M239" si="44">(M238*1.73*220*0.9)/1000</f>
        <v>51.038460000000001</v>
      </c>
      <c r="N239" s="135">
        <f t="shared" ref="N239" si="45">(N238*1.73*220*0.9)/1000</f>
        <v>38.364479999999993</v>
      </c>
      <c r="O239" s="135">
        <f t="shared" ref="O239" si="46">(O238*1.73*220*0.9)/1000</f>
        <v>57.88926</v>
      </c>
      <c r="P239" s="136"/>
      <c r="Q239" s="168"/>
    </row>
    <row r="240" spans="1:18" ht="18.75" thickBot="1" x14ac:dyDescent="0.25">
      <c r="A240" s="795"/>
      <c r="B240" s="826"/>
      <c r="C240" s="401"/>
      <c r="D240" s="3" t="s">
        <v>1317</v>
      </c>
      <c r="E240" s="394"/>
      <c r="F240" s="394"/>
      <c r="G240" s="394"/>
      <c r="H240" s="394"/>
      <c r="I240" s="394"/>
      <c r="J240" s="394"/>
      <c r="K240" s="394"/>
      <c r="L240" s="394"/>
      <c r="M240" s="788">
        <f>(M239+N239+O239)</f>
        <v>147.29220000000001</v>
      </c>
      <c r="N240" s="789"/>
      <c r="O240" s="789"/>
      <c r="P240" s="790"/>
    </row>
    <row r="241" spans="1:16" ht="21" thickBot="1" x14ac:dyDescent="0.25">
      <c r="A241" s="796"/>
      <c r="B241" s="827"/>
      <c r="C241" s="405"/>
      <c r="D241" s="9" t="s">
        <v>59</v>
      </c>
      <c r="E241" s="407"/>
      <c r="F241" s="407"/>
      <c r="G241" s="407"/>
      <c r="H241" s="407"/>
      <c r="I241" s="407"/>
      <c r="J241" s="407"/>
      <c r="K241" s="407"/>
      <c r="L241" s="407"/>
      <c r="M241" s="10">
        <f>M238+M225</f>
        <v>195</v>
      </c>
      <c r="N241" s="10">
        <f>N238+N225</f>
        <v>142</v>
      </c>
      <c r="O241" s="10">
        <f>O238+O225</f>
        <v>183</v>
      </c>
      <c r="P241" s="10">
        <f>P238+P225</f>
        <v>85</v>
      </c>
    </row>
    <row r="242" spans="1:16" ht="18.75" x14ac:dyDescent="0.3">
      <c r="A242" s="171"/>
      <c r="B242" s="100"/>
      <c r="C242" s="413"/>
      <c r="D242" s="100"/>
      <c r="E242" s="413"/>
      <c r="F242" s="413"/>
      <c r="G242" s="413"/>
      <c r="H242" s="413"/>
      <c r="I242" s="413"/>
      <c r="J242" s="413"/>
      <c r="K242" s="413"/>
      <c r="L242" s="413"/>
      <c r="M242" s="172"/>
      <c r="N242" s="100"/>
      <c r="O242" s="100"/>
      <c r="P242" s="100"/>
    </row>
    <row r="243" spans="1:16" ht="33" x14ac:dyDescent="0.25">
      <c r="A243" s="100"/>
      <c r="B243" s="100"/>
      <c r="C243" s="413"/>
      <c r="D243" s="633" t="str">
        <f>HYPERLINK("#Оглавление!h6","&lt;&lt;&lt;&lt;&lt;")</f>
        <v>&lt;&lt;&lt;&lt;&lt;</v>
      </c>
      <c r="E243" s="413"/>
      <c r="F243" s="413"/>
      <c r="G243" s="413"/>
      <c r="H243" s="413"/>
      <c r="I243" s="413"/>
      <c r="J243" s="413"/>
      <c r="K243" s="413"/>
      <c r="L243" s="413"/>
      <c r="M243" s="172"/>
      <c r="N243" s="100"/>
      <c r="O243" s="100"/>
      <c r="P243" s="100"/>
    </row>
    <row r="244" spans="1:16" x14ac:dyDescent="0.25">
      <c r="A244" s="100"/>
      <c r="B244" s="100"/>
      <c r="C244" s="413"/>
      <c r="D244" s="100"/>
      <c r="E244" s="413"/>
      <c r="F244" s="413"/>
      <c r="G244" s="413"/>
      <c r="H244" s="413"/>
      <c r="I244" s="413"/>
      <c r="J244" s="413"/>
      <c r="K244" s="413"/>
      <c r="L244" s="413"/>
      <c r="M244" s="172"/>
      <c r="N244" s="100"/>
      <c r="O244" s="100"/>
      <c r="P244" s="100"/>
    </row>
    <row r="245" spans="1:16" s="100" customFormat="1" ht="73.5" customHeight="1" x14ac:dyDescent="0.25">
      <c r="C245" s="413"/>
      <c r="E245" s="413"/>
      <c r="F245" s="413"/>
      <c r="G245" s="413"/>
      <c r="H245" s="413"/>
      <c r="I245" s="413"/>
      <c r="J245" s="413"/>
      <c r="K245" s="413"/>
      <c r="L245" s="413"/>
      <c r="M245" s="172"/>
    </row>
    <row r="246" spans="1:16" s="100" customFormat="1" x14ac:dyDescent="0.25">
      <c r="C246" s="413"/>
      <c r="E246" s="413"/>
      <c r="F246" s="413"/>
      <c r="G246" s="413"/>
      <c r="H246" s="413"/>
      <c r="I246" s="413"/>
      <c r="J246" s="413"/>
      <c r="K246" s="413"/>
      <c r="L246" s="413"/>
      <c r="M246" s="172"/>
    </row>
    <row r="247" spans="1:16" s="100" customFormat="1" x14ac:dyDescent="0.25">
      <c r="C247" s="413"/>
      <c r="E247" s="413"/>
      <c r="F247" s="413"/>
      <c r="G247" s="413"/>
      <c r="H247" s="413"/>
      <c r="I247" s="413"/>
      <c r="J247" s="413"/>
      <c r="K247" s="413"/>
      <c r="L247" s="413"/>
      <c r="M247" s="172"/>
    </row>
    <row r="248" spans="1:16" s="100" customFormat="1" x14ac:dyDescent="0.25">
      <c r="C248" s="413"/>
      <c r="E248" s="413"/>
      <c r="F248" s="413"/>
      <c r="G248" s="413"/>
      <c r="H248" s="413"/>
      <c r="I248" s="413"/>
      <c r="J248" s="413"/>
      <c r="K248" s="413"/>
      <c r="L248" s="413"/>
      <c r="M248" s="172"/>
    </row>
    <row r="249" spans="1:16" s="100" customFormat="1" x14ac:dyDescent="0.25">
      <c r="C249" s="413"/>
      <c r="E249" s="413"/>
      <c r="F249" s="413"/>
      <c r="G249" s="413"/>
      <c r="H249" s="413"/>
      <c r="I249" s="413"/>
      <c r="J249" s="413"/>
      <c r="K249" s="413"/>
      <c r="L249" s="413"/>
      <c r="M249" s="172"/>
    </row>
    <row r="250" spans="1:16" s="100" customFormat="1" x14ac:dyDescent="0.25">
      <c r="C250" s="413"/>
      <c r="E250" s="413"/>
      <c r="F250" s="413"/>
      <c r="G250" s="413"/>
      <c r="H250" s="413"/>
      <c r="I250" s="413"/>
      <c r="J250" s="413"/>
      <c r="K250" s="413"/>
      <c r="L250" s="413"/>
      <c r="M250" s="172"/>
    </row>
    <row r="251" spans="1:16" s="100" customFormat="1" x14ac:dyDescent="0.25">
      <c r="C251" s="413"/>
      <c r="E251" s="413"/>
      <c r="F251" s="413"/>
      <c r="G251" s="413"/>
      <c r="H251" s="413"/>
      <c r="I251" s="413"/>
      <c r="J251" s="413"/>
      <c r="K251" s="413"/>
      <c r="L251" s="413"/>
      <c r="M251" s="172"/>
    </row>
    <row r="252" spans="1:16" s="100" customFormat="1" x14ac:dyDescent="0.25">
      <c r="C252" s="413"/>
      <c r="E252" s="413"/>
      <c r="F252" s="413"/>
      <c r="G252" s="413"/>
      <c r="H252" s="413"/>
      <c r="I252" s="413"/>
      <c r="J252" s="413"/>
      <c r="K252" s="413"/>
      <c r="L252" s="413"/>
      <c r="M252" s="172"/>
    </row>
    <row r="253" spans="1:16" s="100" customFormat="1" x14ac:dyDescent="0.25">
      <c r="C253" s="413"/>
      <c r="E253" s="413"/>
      <c r="F253" s="413"/>
      <c r="G253" s="413"/>
      <c r="H253" s="413"/>
      <c r="I253" s="413"/>
      <c r="J253" s="413"/>
      <c r="K253" s="413"/>
      <c r="L253" s="413"/>
      <c r="M253" s="172"/>
    </row>
    <row r="254" spans="1:16" s="100" customFormat="1" x14ac:dyDescent="0.25">
      <c r="C254" s="413"/>
      <c r="E254" s="413"/>
      <c r="F254" s="413"/>
      <c r="G254" s="413"/>
      <c r="H254" s="413"/>
      <c r="I254" s="413"/>
      <c r="J254" s="413"/>
      <c r="K254" s="413"/>
      <c r="L254" s="413"/>
      <c r="M254" s="172"/>
    </row>
    <row r="255" spans="1:16" s="100" customFormat="1" x14ac:dyDescent="0.25">
      <c r="C255" s="413"/>
      <c r="E255" s="413"/>
      <c r="F255" s="413"/>
      <c r="G255" s="413"/>
      <c r="H255" s="413"/>
      <c r="I255" s="413"/>
      <c r="J255" s="413"/>
      <c r="K255" s="413"/>
      <c r="L255" s="413"/>
      <c r="M255" s="172"/>
    </row>
    <row r="256" spans="1:16" s="100" customFormat="1" x14ac:dyDescent="0.25">
      <c r="C256" s="413"/>
      <c r="E256" s="413"/>
      <c r="F256" s="413"/>
      <c r="G256" s="413"/>
      <c r="H256" s="413"/>
      <c r="I256" s="413"/>
      <c r="J256" s="413"/>
      <c r="K256" s="413"/>
      <c r="L256" s="413"/>
      <c r="M256" s="172"/>
    </row>
    <row r="257" spans="3:13" s="100" customFormat="1" x14ac:dyDescent="0.25">
      <c r="C257" s="413"/>
      <c r="E257" s="413"/>
      <c r="F257" s="413"/>
      <c r="G257" s="413"/>
      <c r="H257" s="413"/>
      <c r="I257" s="413"/>
      <c r="J257" s="413"/>
      <c r="K257" s="413"/>
      <c r="L257" s="413"/>
      <c r="M257" s="172"/>
    </row>
    <row r="258" spans="3:13" s="100" customFormat="1" x14ac:dyDescent="0.25">
      <c r="C258" s="413"/>
      <c r="E258" s="413"/>
      <c r="F258" s="413"/>
      <c r="G258" s="413"/>
      <c r="H258" s="413"/>
      <c r="I258" s="413"/>
      <c r="J258" s="413"/>
      <c r="K258" s="413"/>
      <c r="L258" s="413"/>
      <c r="M258" s="172"/>
    </row>
    <row r="259" spans="3:13" s="100" customFormat="1" x14ac:dyDescent="0.25">
      <c r="C259" s="413"/>
      <c r="E259" s="413"/>
      <c r="F259" s="413"/>
      <c r="G259" s="413"/>
      <c r="H259" s="413"/>
      <c r="I259" s="413"/>
      <c r="J259" s="413"/>
      <c r="K259" s="413"/>
      <c r="L259" s="413"/>
      <c r="M259" s="172"/>
    </row>
    <row r="260" spans="3:13" s="100" customFormat="1" x14ac:dyDescent="0.25">
      <c r="C260" s="413"/>
      <c r="E260" s="413"/>
      <c r="F260" s="413"/>
      <c r="G260" s="413"/>
      <c r="H260" s="413"/>
      <c r="I260" s="413"/>
      <c r="J260" s="413"/>
      <c r="K260" s="413"/>
      <c r="L260" s="413"/>
      <c r="M260" s="172"/>
    </row>
    <row r="261" spans="3:13" s="100" customFormat="1" x14ac:dyDescent="0.25">
      <c r="C261" s="413"/>
      <c r="E261" s="413"/>
      <c r="F261" s="413"/>
      <c r="G261" s="413"/>
      <c r="H261" s="413"/>
      <c r="I261" s="413"/>
      <c r="J261" s="413"/>
      <c r="K261" s="413"/>
      <c r="L261" s="413"/>
      <c r="M261" s="172"/>
    </row>
    <row r="262" spans="3:13" s="100" customFormat="1" x14ac:dyDescent="0.25">
      <c r="C262" s="413"/>
      <c r="E262" s="413"/>
      <c r="F262" s="413"/>
      <c r="G262" s="413"/>
      <c r="H262" s="413"/>
      <c r="I262" s="413"/>
      <c r="J262" s="413"/>
      <c r="K262" s="413"/>
      <c r="L262" s="413"/>
      <c r="M262" s="172"/>
    </row>
    <row r="263" spans="3:13" s="100" customFormat="1" x14ac:dyDescent="0.25">
      <c r="C263" s="413"/>
      <c r="E263" s="413"/>
      <c r="F263" s="413"/>
      <c r="G263" s="413"/>
      <c r="H263" s="413"/>
      <c r="I263" s="413"/>
      <c r="J263" s="413"/>
      <c r="K263" s="413"/>
      <c r="L263" s="413"/>
      <c r="M263" s="172"/>
    </row>
    <row r="264" spans="3:13" s="100" customFormat="1" x14ac:dyDescent="0.25">
      <c r="C264" s="413"/>
      <c r="E264" s="413"/>
      <c r="F264" s="413"/>
      <c r="G264" s="413"/>
      <c r="H264" s="413"/>
      <c r="I264" s="413"/>
      <c r="J264" s="413"/>
      <c r="K264" s="413"/>
      <c r="L264" s="413"/>
      <c r="M264" s="172"/>
    </row>
    <row r="265" spans="3:13" s="100" customFormat="1" x14ac:dyDescent="0.25">
      <c r="C265" s="413"/>
      <c r="E265" s="413"/>
      <c r="F265" s="413"/>
      <c r="G265" s="413"/>
      <c r="H265" s="413"/>
      <c r="I265" s="413"/>
      <c r="J265" s="413"/>
      <c r="K265" s="413"/>
      <c r="L265" s="413"/>
      <c r="M265" s="172"/>
    </row>
    <row r="266" spans="3:13" s="100" customFormat="1" x14ac:dyDescent="0.25">
      <c r="C266" s="413"/>
      <c r="E266" s="413"/>
      <c r="F266" s="413"/>
      <c r="G266" s="413"/>
      <c r="H266" s="413"/>
      <c r="I266" s="413"/>
      <c r="J266" s="413"/>
      <c r="K266" s="413"/>
      <c r="L266" s="413"/>
      <c r="M266" s="172"/>
    </row>
    <row r="267" spans="3:13" s="100" customFormat="1" x14ac:dyDescent="0.25">
      <c r="C267" s="413"/>
      <c r="E267" s="413"/>
      <c r="F267" s="413"/>
      <c r="G267" s="413"/>
      <c r="H267" s="413"/>
      <c r="I267" s="413"/>
      <c r="J267" s="413"/>
      <c r="K267" s="413"/>
      <c r="L267" s="413"/>
      <c r="M267" s="172"/>
    </row>
    <row r="268" spans="3:13" s="100" customFormat="1" x14ac:dyDescent="0.25">
      <c r="C268" s="413"/>
      <c r="E268" s="413"/>
      <c r="F268" s="413"/>
      <c r="G268" s="413"/>
      <c r="H268" s="413"/>
      <c r="I268" s="413"/>
      <c r="J268" s="413"/>
      <c r="K268" s="413"/>
      <c r="L268" s="413"/>
      <c r="M268" s="172"/>
    </row>
    <row r="269" spans="3:13" s="100" customFormat="1" x14ac:dyDescent="0.25">
      <c r="C269" s="413"/>
      <c r="E269" s="413"/>
      <c r="F269" s="413"/>
      <c r="G269" s="413"/>
      <c r="H269" s="413"/>
      <c r="I269" s="413"/>
      <c r="J269" s="413"/>
      <c r="K269" s="413"/>
      <c r="L269" s="413"/>
      <c r="M269" s="172"/>
    </row>
    <row r="270" spans="3:13" s="100" customFormat="1" x14ac:dyDescent="0.25">
      <c r="C270" s="413"/>
      <c r="E270" s="413"/>
      <c r="F270" s="413"/>
      <c r="G270" s="413"/>
      <c r="H270" s="413"/>
      <c r="I270" s="413"/>
      <c r="J270" s="413"/>
      <c r="K270" s="413"/>
      <c r="L270" s="413"/>
      <c r="M270" s="172"/>
    </row>
    <row r="271" spans="3:13" s="100" customFormat="1" x14ac:dyDescent="0.25">
      <c r="C271" s="413"/>
      <c r="E271" s="413"/>
      <c r="F271" s="413"/>
      <c r="G271" s="413"/>
      <c r="H271" s="413"/>
      <c r="I271" s="413"/>
      <c r="J271" s="413"/>
      <c r="K271" s="413"/>
      <c r="L271" s="413"/>
      <c r="M271" s="172"/>
    </row>
    <row r="272" spans="3:13" s="100" customFormat="1" x14ac:dyDescent="0.25">
      <c r="C272" s="413"/>
      <c r="E272" s="413"/>
      <c r="F272" s="413"/>
      <c r="G272" s="413"/>
      <c r="H272" s="413"/>
      <c r="I272" s="413"/>
      <c r="J272" s="413"/>
      <c r="K272" s="413"/>
      <c r="L272" s="413"/>
      <c r="M272" s="172"/>
    </row>
    <row r="273" spans="3:13" s="100" customFormat="1" x14ac:dyDescent="0.25">
      <c r="C273" s="413"/>
      <c r="E273" s="413"/>
      <c r="F273" s="413"/>
      <c r="G273" s="413"/>
      <c r="H273" s="413"/>
      <c r="I273" s="413"/>
      <c r="J273" s="413"/>
      <c r="K273" s="413"/>
      <c r="L273" s="413"/>
      <c r="M273" s="172"/>
    </row>
    <row r="274" spans="3:13" s="100" customFormat="1" x14ac:dyDescent="0.25">
      <c r="C274" s="413"/>
      <c r="E274" s="413"/>
      <c r="F274" s="413"/>
      <c r="G274" s="413"/>
      <c r="H274" s="413"/>
      <c r="I274" s="413"/>
      <c r="J274" s="413"/>
      <c r="K274" s="413"/>
      <c r="L274" s="413"/>
      <c r="M274" s="172"/>
    </row>
    <row r="275" spans="3:13" s="100" customFormat="1" x14ac:dyDescent="0.25">
      <c r="C275" s="413"/>
      <c r="E275" s="413"/>
      <c r="F275" s="413"/>
      <c r="G275" s="413"/>
      <c r="H275" s="413"/>
      <c r="I275" s="413"/>
      <c r="J275" s="413"/>
      <c r="K275" s="413"/>
      <c r="L275" s="413"/>
      <c r="M275" s="172"/>
    </row>
    <row r="276" spans="3:13" s="100" customFormat="1" x14ac:dyDescent="0.25">
      <c r="C276" s="413"/>
      <c r="E276" s="413"/>
      <c r="F276" s="413"/>
      <c r="G276" s="413"/>
      <c r="H276" s="413"/>
      <c r="I276" s="413"/>
      <c r="J276" s="413"/>
      <c r="K276" s="413"/>
      <c r="L276" s="413"/>
      <c r="M276" s="172"/>
    </row>
    <row r="277" spans="3:13" s="100" customFormat="1" x14ac:dyDescent="0.25">
      <c r="C277" s="413"/>
      <c r="E277" s="413"/>
      <c r="F277" s="413"/>
      <c r="G277" s="413"/>
      <c r="H277" s="413"/>
      <c r="I277" s="413"/>
      <c r="J277" s="413"/>
      <c r="K277" s="413"/>
      <c r="L277" s="413"/>
      <c r="M277" s="172"/>
    </row>
    <row r="278" spans="3:13" s="100" customFormat="1" x14ac:dyDescent="0.25">
      <c r="C278" s="413"/>
      <c r="E278" s="413"/>
      <c r="F278" s="413"/>
      <c r="G278" s="413"/>
      <c r="H278" s="413"/>
      <c r="I278" s="413"/>
      <c r="J278" s="413"/>
      <c r="K278" s="413"/>
      <c r="L278" s="413"/>
      <c r="M278" s="172"/>
    </row>
    <row r="279" spans="3:13" s="100" customFormat="1" x14ac:dyDescent="0.25">
      <c r="C279" s="413"/>
      <c r="E279" s="413"/>
      <c r="F279" s="413"/>
      <c r="G279" s="413"/>
      <c r="H279" s="413"/>
      <c r="I279" s="413"/>
      <c r="J279" s="413"/>
      <c r="K279" s="413"/>
      <c r="L279" s="413"/>
      <c r="M279" s="172"/>
    </row>
    <row r="280" spans="3:13" s="100" customFormat="1" x14ac:dyDescent="0.25">
      <c r="C280" s="413"/>
      <c r="E280" s="413"/>
      <c r="F280" s="413"/>
      <c r="G280" s="413"/>
      <c r="H280" s="413"/>
      <c r="I280" s="413"/>
      <c r="J280" s="413"/>
      <c r="K280" s="413"/>
      <c r="L280" s="413"/>
      <c r="M280" s="172"/>
    </row>
    <row r="281" spans="3:13" s="100" customFormat="1" x14ac:dyDescent="0.25">
      <c r="C281" s="413"/>
      <c r="E281" s="413"/>
      <c r="F281" s="413"/>
      <c r="G281" s="413"/>
      <c r="H281" s="413"/>
      <c r="I281" s="413"/>
      <c r="J281" s="413"/>
      <c r="K281" s="413"/>
      <c r="L281" s="413"/>
      <c r="M281" s="172"/>
    </row>
    <row r="282" spans="3:13" s="100" customFormat="1" x14ac:dyDescent="0.25">
      <c r="C282" s="413"/>
      <c r="E282" s="413"/>
      <c r="F282" s="413"/>
      <c r="G282" s="413"/>
      <c r="H282" s="413"/>
      <c r="I282" s="413"/>
      <c r="J282" s="413"/>
      <c r="K282" s="413"/>
      <c r="L282" s="413"/>
      <c r="M282" s="172"/>
    </row>
    <row r="283" spans="3:13" s="100" customFormat="1" x14ac:dyDescent="0.25">
      <c r="C283" s="413"/>
      <c r="E283" s="413"/>
      <c r="F283" s="413"/>
      <c r="G283" s="413"/>
      <c r="H283" s="413"/>
      <c r="I283" s="413"/>
      <c r="J283" s="413"/>
      <c r="K283" s="413"/>
      <c r="L283" s="413"/>
      <c r="M283" s="172"/>
    </row>
    <row r="284" spans="3:13" s="100" customFormat="1" x14ac:dyDescent="0.25">
      <c r="C284" s="413"/>
      <c r="E284" s="413"/>
      <c r="F284" s="413"/>
      <c r="G284" s="413"/>
      <c r="H284" s="413"/>
      <c r="I284" s="413"/>
      <c r="J284" s="413"/>
      <c r="K284" s="413"/>
      <c r="L284" s="413"/>
      <c r="M284" s="172"/>
    </row>
    <row r="285" spans="3:13" s="100" customFormat="1" x14ac:dyDescent="0.25">
      <c r="C285" s="413"/>
      <c r="E285" s="413"/>
      <c r="F285" s="413"/>
      <c r="G285" s="413"/>
      <c r="H285" s="413"/>
      <c r="I285" s="413"/>
      <c r="J285" s="413"/>
      <c r="K285" s="413"/>
      <c r="L285" s="413"/>
      <c r="M285" s="172"/>
    </row>
    <row r="286" spans="3:13" s="100" customFormat="1" x14ac:dyDescent="0.25">
      <c r="C286" s="413"/>
      <c r="E286" s="413"/>
      <c r="F286" s="413"/>
      <c r="G286" s="413"/>
      <c r="H286" s="413"/>
      <c r="I286" s="413"/>
      <c r="J286" s="413"/>
      <c r="K286" s="413"/>
      <c r="L286" s="413"/>
      <c r="M286" s="172"/>
    </row>
    <row r="287" spans="3:13" s="100" customFormat="1" x14ac:dyDescent="0.25">
      <c r="C287" s="413"/>
      <c r="E287" s="413"/>
      <c r="F287" s="413"/>
      <c r="G287" s="413"/>
      <c r="H287" s="413"/>
      <c r="I287" s="413"/>
      <c r="J287" s="413"/>
      <c r="K287" s="413"/>
      <c r="L287" s="413"/>
      <c r="M287" s="172"/>
    </row>
    <row r="288" spans="3:13" s="100" customFormat="1" x14ac:dyDescent="0.25">
      <c r="C288" s="413"/>
      <c r="E288" s="413"/>
      <c r="F288" s="413"/>
      <c r="G288" s="413"/>
      <c r="H288" s="413"/>
      <c r="I288" s="413"/>
      <c r="J288" s="413"/>
      <c r="K288" s="413"/>
      <c r="L288" s="413"/>
      <c r="M288" s="172"/>
    </row>
    <row r="289" spans="3:13" s="100" customFormat="1" x14ac:dyDescent="0.25">
      <c r="C289" s="413"/>
      <c r="E289" s="413"/>
      <c r="F289" s="413"/>
      <c r="G289" s="413"/>
      <c r="H289" s="413"/>
      <c r="I289" s="413"/>
      <c r="J289" s="413"/>
      <c r="K289" s="413"/>
      <c r="L289" s="413"/>
      <c r="M289" s="172"/>
    </row>
    <row r="290" spans="3:13" s="100" customFormat="1" x14ac:dyDescent="0.25">
      <c r="C290" s="413"/>
      <c r="E290" s="413"/>
      <c r="F290" s="413"/>
      <c r="G290" s="413"/>
      <c r="H290" s="413"/>
      <c r="I290" s="413"/>
      <c r="J290" s="413"/>
      <c r="K290" s="413"/>
      <c r="L290" s="413"/>
      <c r="M290" s="172"/>
    </row>
    <row r="291" spans="3:13" s="100" customFormat="1" x14ac:dyDescent="0.25">
      <c r="C291" s="413"/>
      <c r="E291" s="413"/>
      <c r="F291" s="413"/>
      <c r="G291" s="413"/>
      <c r="H291" s="413"/>
      <c r="I291" s="413"/>
      <c r="J291" s="413"/>
      <c r="K291" s="413"/>
      <c r="L291" s="413"/>
      <c r="M291" s="172"/>
    </row>
    <row r="292" spans="3:13" s="100" customFormat="1" x14ac:dyDescent="0.25">
      <c r="C292" s="413"/>
      <c r="E292" s="413"/>
      <c r="F292" s="413"/>
      <c r="G292" s="413"/>
      <c r="H292" s="413"/>
      <c r="I292" s="413"/>
      <c r="J292" s="413"/>
      <c r="K292" s="413"/>
      <c r="L292" s="413"/>
      <c r="M292" s="172"/>
    </row>
    <row r="293" spans="3:13" s="100" customFormat="1" x14ac:dyDescent="0.25">
      <c r="C293" s="413"/>
      <c r="E293" s="413"/>
      <c r="F293" s="413"/>
      <c r="G293" s="413"/>
      <c r="H293" s="413"/>
      <c r="I293" s="413"/>
      <c r="J293" s="413"/>
      <c r="K293" s="413"/>
      <c r="L293" s="413"/>
      <c r="M293" s="172"/>
    </row>
    <row r="294" spans="3:13" s="100" customFormat="1" x14ac:dyDescent="0.25">
      <c r="C294" s="413"/>
      <c r="E294" s="413"/>
      <c r="F294" s="413"/>
      <c r="G294" s="413"/>
      <c r="H294" s="413"/>
      <c r="I294" s="413"/>
      <c r="J294" s="413"/>
      <c r="K294" s="413"/>
      <c r="L294" s="413"/>
      <c r="M294" s="172"/>
    </row>
    <row r="295" spans="3:13" s="100" customFormat="1" x14ac:dyDescent="0.25">
      <c r="C295" s="413"/>
      <c r="E295" s="413"/>
      <c r="F295" s="413"/>
      <c r="G295" s="413"/>
      <c r="H295" s="413"/>
      <c r="I295" s="413"/>
      <c r="J295" s="413"/>
      <c r="K295" s="413"/>
      <c r="L295" s="413"/>
      <c r="M295" s="172"/>
    </row>
    <row r="296" spans="3:13" s="100" customFormat="1" x14ac:dyDescent="0.25">
      <c r="C296" s="413"/>
      <c r="E296" s="413"/>
      <c r="F296" s="413"/>
      <c r="G296" s="413"/>
      <c r="H296" s="413"/>
      <c r="I296" s="413"/>
      <c r="J296" s="413"/>
      <c r="K296" s="413"/>
      <c r="L296" s="413"/>
      <c r="M296" s="172"/>
    </row>
    <row r="297" spans="3:13" s="100" customFormat="1" x14ac:dyDescent="0.25">
      <c r="C297" s="413"/>
      <c r="E297" s="413"/>
      <c r="F297" s="413"/>
      <c r="G297" s="413"/>
      <c r="H297" s="413"/>
      <c r="I297" s="413"/>
      <c r="J297" s="413"/>
      <c r="K297" s="413"/>
      <c r="L297" s="413"/>
      <c r="M297" s="172"/>
    </row>
    <row r="298" spans="3:13" s="100" customFormat="1" x14ac:dyDescent="0.25">
      <c r="C298" s="413"/>
      <c r="E298" s="413"/>
      <c r="F298" s="413"/>
      <c r="G298" s="413"/>
      <c r="H298" s="413"/>
      <c r="I298" s="413"/>
      <c r="J298" s="413"/>
      <c r="K298" s="413"/>
      <c r="L298" s="413"/>
      <c r="M298" s="172"/>
    </row>
    <row r="299" spans="3:13" s="100" customFormat="1" x14ac:dyDescent="0.25">
      <c r="C299" s="413"/>
      <c r="E299" s="413"/>
      <c r="F299" s="413"/>
      <c r="G299" s="413"/>
      <c r="H299" s="413"/>
      <c r="I299" s="413"/>
      <c r="J299" s="413"/>
      <c r="K299" s="413"/>
      <c r="L299" s="413"/>
      <c r="M299" s="172"/>
    </row>
    <row r="300" spans="3:13" s="100" customFormat="1" x14ac:dyDescent="0.25">
      <c r="C300" s="413"/>
      <c r="E300" s="413"/>
      <c r="F300" s="413"/>
      <c r="G300" s="413"/>
      <c r="H300" s="413"/>
      <c r="I300" s="413"/>
      <c r="J300" s="413"/>
      <c r="K300" s="413"/>
      <c r="L300" s="413"/>
      <c r="M300" s="172"/>
    </row>
    <row r="301" spans="3:13" s="100" customFormat="1" x14ac:dyDescent="0.25">
      <c r="C301" s="413"/>
      <c r="E301" s="413"/>
      <c r="F301" s="413"/>
      <c r="G301" s="413"/>
      <c r="H301" s="413"/>
      <c r="I301" s="413"/>
      <c r="J301" s="413"/>
      <c r="K301" s="413"/>
      <c r="L301" s="413"/>
      <c r="M301" s="172"/>
    </row>
    <row r="302" spans="3:13" s="100" customFormat="1" x14ac:dyDescent="0.25">
      <c r="C302" s="413"/>
      <c r="E302" s="413"/>
      <c r="F302" s="413"/>
      <c r="G302" s="413"/>
      <c r="H302" s="413"/>
      <c r="I302" s="413"/>
      <c r="J302" s="413"/>
      <c r="K302" s="413"/>
      <c r="L302" s="413"/>
      <c r="M302" s="172"/>
    </row>
    <row r="303" spans="3:13" s="100" customFormat="1" x14ac:dyDescent="0.25">
      <c r="C303" s="413"/>
      <c r="E303" s="413"/>
      <c r="F303" s="413"/>
      <c r="G303" s="413"/>
      <c r="H303" s="413"/>
      <c r="I303" s="413"/>
      <c r="J303" s="413"/>
      <c r="K303" s="413"/>
      <c r="L303" s="413"/>
      <c r="M303" s="172"/>
    </row>
    <row r="304" spans="3:13" s="100" customFormat="1" x14ac:dyDescent="0.25">
      <c r="C304" s="413"/>
      <c r="E304" s="413"/>
      <c r="F304" s="413"/>
      <c r="G304" s="413"/>
      <c r="H304" s="413"/>
      <c r="I304" s="413"/>
      <c r="J304" s="413"/>
      <c r="K304" s="413"/>
      <c r="L304" s="413"/>
      <c r="M304" s="172"/>
    </row>
    <row r="305" spans="3:13" s="100" customFormat="1" x14ac:dyDescent="0.25">
      <c r="C305" s="413"/>
      <c r="E305" s="413"/>
      <c r="F305" s="413"/>
      <c r="G305" s="413"/>
      <c r="H305" s="413"/>
      <c r="I305" s="413"/>
      <c r="J305" s="413"/>
      <c r="K305" s="413"/>
      <c r="L305" s="413"/>
      <c r="M305" s="172"/>
    </row>
    <row r="306" spans="3:13" s="100" customFormat="1" x14ac:dyDescent="0.25">
      <c r="C306" s="413"/>
      <c r="E306" s="413"/>
      <c r="F306" s="413"/>
      <c r="G306" s="413"/>
      <c r="H306" s="413"/>
      <c r="I306" s="413"/>
      <c r="J306" s="413"/>
      <c r="K306" s="413"/>
      <c r="L306" s="413"/>
      <c r="M306" s="172"/>
    </row>
    <row r="307" spans="3:13" s="100" customFormat="1" x14ac:dyDescent="0.25">
      <c r="C307" s="413"/>
      <c r="E307" s="413"/>
      <c r="F307" s="413"/>
      <c r="G307" s="413"/>
      <c r="H307" s="413"/>
      <c r="I307" s="413"/>
      <c r="J307" s="413"/>
      <c r="K307" s="413"/>
      <c r="L307" s="413"/>
      <c r="M307" s="172"/>
    </row>
    <row r="308" spans="3:13" s="100" customFormat="1" x14ac:dyDescent="0.25">
      <c r="C308" s="413"/>
      <c r="E308" s="413"/>
      <c r="F308" s="413"/>
      <c r="G308" s="413"/>
      <c r="H308" s="413"/>
      <c r="I308" s="413"/>
      <c r="J308" s="413"/>
      <c r="K308" s="413"/>
      <c r="L308" s="413"/>
      <c r="M308" s="172"/>
    </row>
    <row r="309" spans="3:13" s="100" customFormat="1" x14ac:dyDescent="0.25">
      <c r="C309" s="413"/>
      <c r="E309" s="413"/>
      <c r="F309" s="413"/>
      <c r="G309" s="413"/>
      <c r="H309" s="413"/>
      <c r="I309" s="413"/>
      <c r="J309" s="413"/>
      <c r="K309" s="413"/>
      <c r="L309" s="413"/>
      <c r="M309" s="172"/>
    </row>
    <row r="310" spans="3:13" s="100" customFormat="1" x14ac:dyDescent="0.25">
      <c r="C310" s="413"/>
      <c r="E310" s="413"/>
      <c r="F310" s="413"/>
      <c r="G310" s="413"/>
      <c r="H310" s="413"/>
      <c r="I310" s="413"/>
      <c r="J310" s="413"/>
      <c r="K310" s="413"/>
      <c r="L310" s="413"/>
      <c r="M310" s="172"/>
    </row>
    <row r="311" spans="3:13" s="100" customFormat="1" x14ac:dyDescent="0.25">
      <c r="C311" s="413"/>
      <c r="E311" s="413"/>
      <c r="F311" s="413"/>
      <c r="G311" s="413"/>
      <c r="H311" s="413"/>
      <c r="I311" s="413"/>
      <c r="J311" s="413"/>
      <c r="K311" s="413"/>
      <c r="L311" s="413"/>
      <c r="M311" s="172"/>
    </row>
    <row r="312" spans="3:13" s="100" customFormat="1" x14ac:dyDescent="0.25">
      <c r="C312" s="413"/>
      <c r="E312" s="413"/>
      <c r="F312" s="413"/>
      <c r="G312" s="413"/>
      <c r="H312" s="413"/>
      <c r="I312" s="413"/>
      <c r="J312" s="413"/>
      <c r="K312" s="413"/>
      <c r="L312" s="413"/>
      <c r="M312" s="172"/>
    </row>
    <row r="313" spans="3:13" s="100" customFormat="1" x14ac:dyDescent="0.25">
      <c r="C313" s="413"/>
      <c r="E313" s="413"/>
      <c r="F313" s="413"/>
      <c r="G313" s="413"/>
      <c r="H313" s="413"/>
      <c r="I313" s="413"/>
      <c r="J313" s="413"/>
      <c r="K313" s="413"/>
      <c r="L313" s="413"/>
      <c r="M313" s="172"/>
    </row>
    <row r="314" spans="3:13" s="100" customFormat="1" x14ac:dyDescent="0.25">
      <c r="C314" s="413"/>
      <c r="E314" s="413"/>
      <c r="F314" s="413"/>
      <c r="G314" s="413"/>
      <c r="H314" s="413"/>
      <c r="I314" s="413"/>
      <c r="J314" s="413"/>
      <c r="K314" s="413"/>
      <c r="L314" s="413"/>
      <c r="M314" s="172"/>
    </row>
    <row r="315" spans="3:13" s="100" customFormat="1" x14ac:dyDescent="0.25">
      <c r="C315" s="413"/>
      <c r="E315" s="413"/>
      <c r="F315" s="413"/>
      <c r="G315" s="413"/>
      <c r="H315" s="413"/>
      <c r="I315" s="413"/>
      <c r="J315" s="413"/>
      <c r="K315" s="413"/>
      <c r="L315" s="413"/>
      <c r="M315" s="172"/>
    </row>
    <row r="316" spans="3:13" s="100" customFormat="1" x14ac:dyDescent="0.25">
      <c r="C316" s="413"/>
      <c r="E316" s="413"/>
      <c r="F316" s="413"/>
      <c r="G316" s="413"/>
      <c r="H316" s="413"/>
      <c r="I316" s="413"/>
      <c r="J316" s="413"/>
      <c r="K316" s="413"/>
      <c r="L316" s="413"/>
      <c r="M316" s="172"/>
    </row>
    <row r="317" spans="3:13" s="100" customFormat="1" x14ac:dyDescent="0.25">
      <c r="C317" s="413"/>
      <c r="E317" s="413"/>
      <c r="F317" s="413"/>
      <c r="G317" s="413"/>
      <c r="H317" s="413"/>
      <c r="I317" s="413"/>
      <c r="J317" s="413"/>
      <c r="K317" s="413"/>
      <c r="L317" s="413"/>
      <c r="M317" s="172"/>
    </row>
    <row r="318" spans="3:13" s="100" customFormat="1" x14ac:dyDescent="0.25">
      <c r="C318" s="413"/>
      <c r="E318" s="413"/>
      <c r="F318" s="413"/>
      <c r="G318" s="413"/>
      <c r="H318" s="413"/>
      <c r="I318" s="413"/>
      <c r="J318" s="413"/>
      <c r="K318" s="413"/>
      <c r="L318" s="413"/>
      <c r="M318" s="172"/>
    </row>
  </sheetData>
  <mergeCells count="144">
    <mergeCell ref="I230:I231"/>
    <mergeCell ref="J230:J231"/>
    <mergeCell ref="K230:K231"/>
    <mergeCell ref="L230:L231"/>
    <mergeCell ref="L169:L170"/>
    <mergeCell ref="G185:G186"/>
    <mergeCell ref="H185:H186"/>
    <mergeCell ref="I185:I186"/>
    <mergeCell ref="J185:J186"/>
    <mergeCell ref="K185:K186"/>
    <mergeCell ref="L185:L186"/>
    <mergeCell ref="G169:G170"/>
    <mergeCell ref="H169:H170"/>
    <mergeCell ref="I169:I170"/>
    <mergeCell ref="J169:J170"/>
    <mergeCell ref="K169:K170"/>
    <mergeCell ref="L141:L142"/>
    <mergeCell ref="G154:G155"/>
    <mergeCell ref="H154:H155"/>
    <mergeCell ref="I154:I155"/>
    <mergeCell ref="J154:J155"/>
    <mergeCell ref="K154:K155"/>
    <mergeCell ref="L154:L155"/>
    <mergeCell ref="G141:G142"/>
    <mergeCell ref="H141:H142"/>
    <mergeCell ref="I141:I142"/>
    <mergeCell ref="J141:J142"/>
    <mergeCell ref="K141:K142"/>
    <mergeCell ref="J87:J88"/>
    <mergeCell ref="K87:K88"/>
    <mergeCell ref="L114:L115"/>
    <mergeCell ref="G131:G132"/>
    <mergeCell ref="H131:H132"/>
    <mergeCell ref="I131:I132"/>
    <mergeCell ref="J131:J132"/>
    <mergeCell ref="K131:K132"/>
    <mergeCell ref="L131:L132"/>
    <mergeCell ref="G114:G115"/>
    <mergeCell ref="H114:H115"/>
    <mergeCell ref="I114:I115"/>
    <mergeCell ref="J114:J115"/>
    <mergeCell ref="K114:K115"/>
    <mergeCell ref="D112:P112"/>
    <mergeCell ref="K57:K58"/>
    <mergeCell ref="L57:L58"/>
    <mergeCell ref="G73:G74"/>
    <mergeCell ref="H73:H74"/>
    <mergeCell ref="I73:I74"/>
    <mergeCell ref="J73:J74"/>
    <mergeCell ref="K73:K74"/>
    <mergeCell ref="L73:L74"/>
    <mergeCell ref="L26:L27"/>
    <mergeCell ref="G42:G43"/>
    <mergeCell ref="H42:H43"/>
    <mergeCell ref="I42:I43"/>
    <mergeCell ref="J42:J43"/>
    <mergeCell ref="K42:K43"/>
    <mergeCell ref="L42:L43"/>
    <mergeCell ref="G26:G27"/>
    <mergeCell ref="H26:H27"/>
    <mergeCell ref="I26:I27"/>
    <mergeCell ref="J26:J27"/>
    <mergeCell ref="K26:K27"/>
    <mergeCell ref="G1:I5"/>
    <mergeCell ref="J1:L5"/>
    <mergeCell ref="G7:G8"/>
    <mergeCell ref="H7:H8"/>
    <mergeCell ref="I7:I8"/>
    <mergeCell ref="J7:J8"/>
    <mergeCell ref="K7:K8"/>
    <mergeCell ref="L7:L8"/>
    <mergeCell ref="Q1:Q5"/>
    <mergeCell ref="A7:A39"/>
    <mergeCell ref="A42:A70"/>
    <mergeCell ref="B42:B70"/>
    <mergeCell ref="B7:B39"/>
    <mergeCell ref="R1:R5"/>
    <mergeCell ref="S1:S5"/>
    <mergeCell ref="M181:P181"/>
    <mergeCell ref="M150:P150"/>
    <mergeCell ref="M166:P166"/>
    <mergeCell ref="D167:P167"/>
    <mergeCell ref="M1:M5"/>
    <mergeCell ref="N1:N5"/>
    <mergeCell ref="O1:O5"/>
    <mergeCell ref="P1:P5"/>
    <mergeCell ref="M23:P23"/>
    <mergeCell ref="M38:P38"/>
    <mergeCell ref="M54:P54"/>
    <mergeCell ref="M69:P69"/>
    <mergeCell ref="D24:P24"/>
    <mergeCell ref="D55:P55"/>
    <mergeCell ref="G57:G58"/>
    <mergeCell ref="H57:H58"/>
    <mergeCell ref="I57:I58"/>
    <mergeCell ref="J57:J58"/>
    <mergeCell ref="D139:P139"/>
    <mergeCell ref="M85:P85"/>
    <mergeCell ref="M95:P95"/>
    <mergeCell ref="M111:P111"/>
    <mergeCell ref="M126:P126"/>
    <mergeCell ref="M138:P138"/>
    <mergeCell ref="B154:B182"/>
    <mergeCell ref="A154:A182"/>
    <mergeCell ref="A99:A128"/>
    <mergeCell ref="B131:B151"/>
    <mergeCell ref="A131:A151"/>
    <mergeCell ref="B99:B128"/>
    <mergeCell ref="A73:A96"/>
    <mergeCell ref="B73:B96"/>
    <mergeCell ref="L87:L88"/>
    <mergeCell ref="G99:G100"/>
    <mergeCell ref="H99:H100"/>
    <mergeCell ref="I99:I100"/>
    <mergeCell ref="J99:J100"/>
    <mergeCell ref="K99:K100"/>
    <mergeCell ref="L99:L100"/>
    <mergeCell ref="G87:G88"/>
    <mergeCell ref="H87:H88"/>
    <mergeCell ref="I87:I88"/>
    <mergeCell ref="A217:A241"/>
    <mergeCell ref="B217:B241"/>
    <mergeCell ref="B185:B214"/>
    <mergeCell ref="A185:A214"/>
    <mergeCell ref="D198:P198"/>
    <mergeCell ref="D228:P228"/>
    <mergeCell ref="G200:G201"/>
    <mergeCell ref="H200:H201"/>
    <mergeCell ref="I200:I201"/>
    <mergeCell ref="J200:J201"/>
    <mergeCell ref="K200:K201"/>
    <mergeCell ref="L200:L201"/>
    <mergeCell ref="G217:G218"/>
    <mergeCell ref="H217:H218"/>
    <mergeCell ref="I217:I218"/>
    <mergeCell ref="J217:J218"/>
    <mergeCell ref="M197:P197"/>
    <mergeCell ref="M213:P213"/>
    <mergeCell ref="M227:P227"/>
    <mergeCell ref="M240:P240"/>
    <mergeCell ref="K217:K218"/>
    <mergeCell ref="L217:L218"/>
    <mergeCell ref="G230:G231"/>
    <mergeCell ref="H230:H2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ignoredErrors>
    <ignoredError sqref="F2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V615"/>
  <sheetViews>
    <sheetView topLeftCell="A103" zoomScale="80" zoomScaleNormal="80" workbookViewId="0">
      <selection activeCell="A81" sqref="A81"/>
    </sheetView>
  </sheetViews>
  <sheetFormatPr defaultColWidth="0" defaultRowHeight="18" x14ac:dyDescent="0.25"/>
  <cols>
    <col min="1" max="1" width="27.28515625" customWidth="1"/>
    <col min="2" max="2" width="9.140625" customWidth="1"/>
    <col min="3" max="3" width="11.28515625" style="414" customWidth="1"/>
    <col min="4" max="4" width="52.7109375" customWidth="1"/>
    <col min="5" max="6" width="16.5703125" style="389" customWidth="1"/>
    <col min="7" max="12" width="8.7109375" style="389" customWidth="1"/>
    <col min="13" max="13" width="17" style="167" customWidth="1"/>
    <col min="14" max="14" width="10" customWidth="1"/>
    <col min="15" max="15" width="14" customWidth="1"/>
    <col min="16" max="16" width="15.7109375" customWidth="1"/>
    <col min="17" max="17" width="12.5703125" style="100" hidden="1" customWidth="1"/>
    <col min="18" max="66" width="0" style="100" hidden="1" customWidth="1"/>
    <col min="67" max="74" width="0" hidden="1" customWidth="1"/>
    <col min="75" max="16384" width="9.140625" hidden="1"/>
  </cols>
  <sheetData>
    <row r="1" spans="1:17" ht="18.75" x14ac:dyDescent="0.2">
      <c r="A1" s="4" t="s">
        <v>206</v>
      </c>
      <c r="B1" s="17" t="s">
        <v>5</v>
      </c>
      <c r="C1" s="397"/>
      <c r="D1" s="17" t="s">
        <v>5</v>
      </c>
      <c r="E1" s="397"/>
      <c r="F1" s="397"/>
      <c r="G1" s="813" t="s">
        <v>1555</v>
      </c>
      <c r="H1" s="814"/>
      <c r="I1" s="815"/>
      <c r="J1" s="813" t="s">
        <v>1556</v>
      </c>
      <c r="K1" s="814"/>
      <c r="L1" s="815"/>
      <c r="M1" s="810" t="s">
        <v>9</v>
      </c>
      <c r="N1" s="810" t="s">
        <v>10</v>
      </c>
      <c r="O1" s="850" t="s">
        <v>11</v>
      </c>
      <c r="P1" s="810" t="s">
        <v>205</v>
      </c>
    </row>
    <row r="2" spans="1:17" ht="18.75" x14ac:dyDescent="0.2">
      <c r="A2" s="27" t="s">
        <v>207</v>
      </c>
      <c r="B2" s="18" t="s">
        <v>6</v>
      </c>
      <c r="C2" s="398"/>
      <c r="D2" s="18" t="s">
        <v>7</v>
      </c>
      <c r="E2" s="398"/>
      <c r="F2" s="398"/>
      <c r="G2" s="816"/>
      <c r="H2" s="817"/>
      <c r="I2" s="818"/>
      <c r="J2" s="816"/>
      <c r="K2" s="817"/>
      <c r="L2" s="818"/>
      <c r="M2" s="848"/>
      <c r="N2" s="848"/>
      <c r="O2" s="851"/>
      <c r="P2" s="848"/>
    </row>
    <row r="3" spans="1:17" ht="18.75" x14ac:dyDescent="0.2">
      <c r="A3" s="27" t="s">
        <v>2</v>
      </c>
      <c r="B3" s="34"/>
      <c r="C3" s="399"/>
      <c r="D3" s="18" t="s">
        <v>66</v>
      </c>
      <c r="E3" s="398"/>
      <c r="F3" s="398"/>
      <c r="G3" s="816"/>
      <c r="H3" s="817"/>
      <c r="I3" s="818"/>
      <c r="J3" s="816"/>
      <c r="K3" s="817"/>
      <c r="L3" s="818"/>
      <c r="M3" s="848"/>
      <c r="N3" s="848"/>
      <c r="O3" s="851"/>
      <c r="P3" s="848"/>
    </row>
    <row r="4" spans="1:17" ht="18.75" x14ac:dyDescent="0.2">
      <c r="A4" s="27" t="s">
        <v>208</v>
      </c>
      <c r="B4" s="34"/>
      <c r="C4" s="399"/>
      <c r="D4" s="34"/>
      <c r="E4" s="408"/>
      <c r="F4" s="408"/>
      <c r="G4" s="816"/>
      <c r="H4" s="817"/>
      <c r="I4" s="818"/>
      <c r="J4" s="816"/>
      <c r="K4" s="817"/>
      <c r="L4" s="818"/>
      <c r="M4" s="848"/>
      <c r="N4" s="848"/>
      <c r="O4" s="851"/>
      <c r="P4" s="848"/>
    </row>
    <row r="5" spans="1:17" ht="19.5" thickBot="1" x14ac:dyDescent="0.25">
      <c r="A5" s="29" t="s">
        <v>4</v>
      </c>
      <c r="B5" s="35"/>
      <c r="C5" s="400"/>
      <c r="D5" s="35"/>
      <c r="E5" s="409"/>
      <c r="F5" s="409"/>
      <c r="G5" s="819"/>
      <c r="H5" s="820"/>
      <c r="I5" s="821"/>
      <c r="J5" s="819"/>
      <c r="K5" s="820"/>
      <c r="L5" s="821"/>
      <c r="M5" s="849"/>
      <c r="N5" s="849"/>
      <c r="O5" s="852"/>
      <c r="P5" s="849"/>
    </row>
    <row r="6" spans="1:17" ht="39" customHeight="1" thickBot="1" x14ac:dyDescent="0.35">
      <c r="A6" s="712">
        <v>43927</v>
      </c>
      <c r="B6" s="31"/>
      <c r="C6" s="387" t="s">
        <v>1436</v>
      </c>
      <c r="D6" s="137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40" t="str">
        <f>'Данные по ТП'!C38</f>
        <v>ТМ-250/10</v>
      </c>
      <c r="N6" s="139" t="s">
        <v>1352</v>
      </c>
      <c r="O6" s="138" t="s">
        <v>5</v>
      </c>
      <c r="P6" s="138">
        <f>'Данные по ТП'!F38</f>
        <v>979264</v>
      </c>
    </row>
    <row r="7" spans="1:17" ht="18" customHeight="1" thickBot="1" x14ac:dyDescent="0.35">
      <c r="A7" s="794" t="s">
        <v>1610</v>
      </c>
      <c r="B7" s="791" t="s">
        <v>209</v>
      </c>
      <c r="C7" s="401">
        <v>1</v>
      </c>
      <c r="D7" s="183" t="s">
        <v>1015</v>
      </c>
      <c r="E7" s="396"/>
      <c r="F7" s="686">
        <f>((O7*1.73*220*0.9)/1000)+((N7*1.73*220*0.9)/1000)+((M7*1.73*220*0.9)/1000)</f>
        <v>0</v>
      </c>
      <c r="G7" s="822">
        <v>230</v>
      </c>
      <c r="H7" s="822">
        <v>222</v>
      </c>
      <c r="I7" s="822">
        <v>228</v>
      </c>
      <c r="J7" s="822">
        <v>396</v>
      </c>
      <c r="K7" s="822">
        <v>396</v>
      </c>
      <c r="L7" s="822">
        <v>398</v>
      </c>
      <c r="M7" s="151"/>
      <c r="N7" s="151"/>
      <c r="O7" s="177"/>
      <c r="P7" s="177"/>
    </row>
    <row r="8" spans="1:17" ht="19.5" customHeight="1" thickBot="1" x14ac:dyDescent="0.35">
      <c r="A8" s="853"/>
      <c r="B8" s="826"/>
      <c r="C8" s="401">
        <v>2</v>
      </c>
      <c r="D8" s="183" t="s">
        <v>1014</v>
      </c>
      <c r="E8" s="396"/>
      <c r="F8" s="686">
        <f t="shared" ref="F8:F14" si="0">((O8*1.73*220*0.9)/1000)+((N8*1.73*220*0.9)/1000)+((M8*1.73*220*0.9)/1000)</f>
        <v>1.02762</v>
      </c>
      <c r="G8" s="823"/>
      <c r="H8" s="823"/>
      <c r="I8" s="823"/>
      <c r="J8" s="823"/>
      <c r="K8" s="823"/>
      <c r="L8" s="823"/>
      <c r="M8" s="151">
        <v>2</v>
      </c>
      <c r="N8" s="151">
        <v>1</v>
      </c>
      <c r="O8" s="177">
        <v>0</v>
      </c>
      <c r="P8" s="177">
        <v>1</v>
      </c>
    </row>
    <row r="9" spans="1:17" ht="21" customHeight="1" thickBot="1" x14ac:dyDescent="0.35">
      <c r="A9" s="853"/>
      <c r="B9" s="826"/>
      <c r="C9" s="401">
        <v>3</v>
      </c>
      <c r="D9" s="183" t="s">
        <v>1080</v>
      </c>
      <c r="E9" s="396"/>
      <c r="F9" s="686">
        <f t="shared" si="0"/>
        <v>0</v>
      </c>
      <c r="G9" s="686"/>
      <c r="H9" s="686"/>
      <c r="I9" s="686"/>
      <c r="J9" s="686"/>
      <c r="K9" s="686"/>
      <c r="L9" s="686"/>
      <c r="M9" s="151">
        <v>0</v>
      </c>
      <c r="N9" s="151">
        <v>0</v>
      </c>
      <c r="O9" s="177">
        <v>0</v>
      </c>
      <c r="P9" s="177">
        <v>0</v>
      </c>
    </row>
    <row r="10" spans="1:17" ht="18" customHeight="1" thickBot="1" x14ac:dyDescent="0.35">
      <c r="A10" s="853"/>
      <c r="B10" s="826"/>
      <c r="C10" s="401">
        <v>4</v>
      </c>
      <c r="D10" s="183" t="s">
        <v>950</v>
      </c>
      <c r="E10" s="396"/>
      <c r="F10" s="686">
        <f t="shared" si="0"/>
        <v>11.988900000000001</v>
      </c>
      <c r="G10" s="686"/>
      <c r="H10" s="686"/>
      <c r="I10" s="686"/>
      <c r="J10" s="686"/>
      <c r="K10" s="686"/>
      <c r="L10" s="686"/>
      <c r="M10" s="151">
        <v>11</v>
      </c>
      <c r="N10" s="151">
        <v>12</v>
      </c>
      <c r="O10" s="177">
        <v>12</v>
      </c>
      <c r="P10" s="177">
        <v>2</v>
      </c>
    </row>
    <row r="11" spans="1:17" ht="18" customHeight="1" thickBot="1" x14ac:dyDescent="0.35">
      <c r="A11" s="853"/>
      <c r="B11" s="826"/>
      <c r="C11" s="401">
        <v>10</v>
      </c>
      <c r="D11" s="183" t="s">
        <v>128</v>
      </c>
      <c r="E11" s="396"/>
      <c r="F11" s="686">
        <f t="shared" si="0"/>
        <v>29.458440000000003</v>
      </c>
      <c r="G11" s="686"/>
      <c r="H11" s="686"/>
      <c r="I11" s="686"/>
      <c r="J11" s="686"/>
      <c r="K11" s="686"/>
      <c r="L11" s="686"/>
      <c r="M11" s="151">
        <v>30</v>
      </c>
      <c r="N11" s="151">
        <v>30</v>
      </c>
      <c r="O11" s="177">
        <v>26</v>
      </c>
      <c r="P11" s="177">
        <v>19</v>
      </c>
    </row>
    <row r="12" spans="1:17" ht="18" customHeight="1" thickBot="1" x14ac:dyDescent="0.35">
      <c r="A12" s="853"/>
      <c r="B12" s="826"/>
      <c r="C12" s="401">
        <v>12</v>
      </c>
      <c r="D12" s="183" t="s">
        <v>1611</v>
      </c>
      <c r="E12" s="396"/>
      <c r="F12" s="686" t="e">
        <f t="shared" si="0"/>
        <v>#VALUE!</v>
      </c>
      <c r="G12" s="686"/>
      <c r="H12" s="686"/>
      <c r="I12" s="686"/>
      <c r="J12" s="686"/>
      <c r="K12" s="686"/>
      <c r="L12" s="686"/>
      <c r="M12" s="151" t="s">
        <v>1075</v>
      </c>
      <c r="N12" s="151"/>
      <c r="O12" s="177"/>
      <c r="P12" s="177"/>
    </row>
    <row r="13" spans="1:17" ht="18" customHeight="1" thickBot="1" x14ac:dyDescent="0.35">
      <c r="A13" s="853"/>
      <c r="B13" s="826"/>
      <c r="C13" s="401"/>
      <c r="D13" s="183"/>
      <c r="E13" s="396"/>
      <c r="F13" s="686">
        <f t="shared" si="0"/>
        <v>0</v>
      </c>
      <c r="G13" s="686"/>
      <c r="H13" s="686"/>
      <c r="I13" s="686"/>
      <c r="J13" s="686"/>
      <c r="K13" s="686"/>
      <c r="L13" s="686"/>
      <c r="M13" s="151"/>
      <c r="N13" s="151"/>
      <c r="O13" s="177"/>
      <c r="P13" s="177"/>
    </row>
    <row r="14" spans="1:17" ht="18" customHeight="1" thickBot="1" x14ac:dyDescent="0.35">
      <c r="A14" s="853"/>
      <c r="B14" s="826"/>
      <c r="C14" s="401"/>
      <c r="D14" s="183"/>
      <c r="E14" s="396"/>
      <c r="F14" s="686">
        <f t="shared" si="0"/>
        <v>0</v>
      </c>
      <c r="G14" s="686"/>
      <c r="H14" s="686"/>
      <c r="I14" s="686"/>
      <c r="J14" s="686"/>
      <c r="K14" s="686"/>
      <c r="L14" s="686"/>
      <c r="M14" s="151"/>
      <c r="N14" s="151"/>
      <c r="O14" s="177"/>
      <c r="P14" s="177"/>
    </row>
    <row r="15" spans="1:17" ht="20.25" customHeight="1" thickBot="1" x14ac:dyDescent="0.25">
      <c r="A15" s="853"/>
      <c r="B15" s="826"/>
      <c r="C15" s="401"/>
      <c r="D15" s="3" t="s">
        <v>1314</v>
      </c>
      <c r="E15" s="393"/>
      <c r="F15" s="686"/>
      <c r="G15" s="686"/>
      <c r="H15" s="686"/>
      <c r="I15" s="686"/>
      <c r="J15" s="686"/>
      <c r="K15" s="686"/>
      <c r="L15" s="686"/>
      <c r="M15" s="1">
        <f>SUM(M8:M12)</f>
        <v>43</v>
      </c>
      <c r="N15" s="1">
        <f>SUM(N8:N12)</f>
        <v>43</v>
      </c>
      <c r="O15" s="36">
        <f>SUM(O8:O12)</f>
        <v>38</v>
      </c>
      <c r="P15" s="36">
        <f>SUM(P8:P12)</f>
        <v>22</v>
      </c>
    </row>
    <row r="16" spans="1:17" ht="20.25" customHeight="1" thickBot="1" x14ac:dyDescent="0.25">
      <c r="A16" s="853"/>
      <c r="B16" s="826"/>
      <c r="C16" s="401"/>
      <c r="D16" s="3" t="s">
        <v>1315</v>
      </c>
      <c r="E16" s="393"/>
      <c r="F16" s="686"/>
      <c r="G16" s="686"/>
      <c r="H16" s="686"/>
      <c r="I16" s="686"/>
      <c r="J16" s="686"/>
      <c r="K16" s="686"/>
      <c r="L16" s="686"/>
      <c r="M16" s="135">
        <f>(M15*1.73*380*0.9)/1000</f>
        <v>25.441380000000002</v>
      </c>
      <c r="N16" s="135">
        <f>(N15*1.73*380*0.9)/1000</f>
        <v>25.441380000000002</v>
      </c>
      <c r="O16" s="135">
        <f>(O15*1.73*380*0.9)/1000</f>
        <v>22.483079999999998</v>
      </c>
      <c r="P16" s="136"/>
      <c r="Q16" s="168"/>
    </row>
    <row r="17" spans="1:17" ht="20.25" customHeight="1" thickBot="1" x14ac:dyDescent="0.25">
      <c r="A17" s="853"/>
      <c r="B17" s="826"/>
      <c r="C17" s="401"/>
      <c r="D17" s="3" t="s">
        <v>1316</v>
      </c>
      <c r="E17" s="394"/>
      <c r="F17" s="686"/>
      <c r="G17" s="723"/>
      <c r="H17" s="723"/>
      <c r="I17" s="723"/>
      <c r="J17" s="723"/>
      <c r="K17" s="723"/>
      <c r="L17" s="723"/>
      <c r="M17" s="788">
        <f>(M16+N16+O16)</f>
        <v>73.365840000000006</v>
      </c>
      <c r="N17" s="789"/>
      <c r="O17" s="789"/>
      <c r="P17" s="790"/>
    </row>
    <row r="18" spans="1:17" ht="20.25" customHeight="1" thickBot="1" x14ac:dyDescent="0.35">
      <c r="A18" s="853"/>
      <c r="B18" s="826"/>
      <c r="C18" s="404"/>
      <c r="D18" s="845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7"/>
    </row>
    <row r="19" spans="1:17" ht="40.5" customHeight="1" thickBot="1" x14ac:dyDescent="0.25">
      <c r="A19" s="853"/>
      <c r="B19" s="826"/>
      <c r="C19" s="387" t="s">
        <v>1436</v>
      </c>
      <c r="D19" s="124" t="s">
        <v>1327</v>
      </c>
      <c r="E19" s="390" t="s">
        <v>1435</v>
      </c>
      <c r="F19" s="499" t="s">
        <v>1511</v>
      </c>
      <c r="G19" s="499" t="s">
        <v>1557</v>
      </c>
      <c r="H19" s="720" t="s">
        <v>1558</v>
      </c>
      <c r="I19" s="499" t="s">
        <v>1559</v>
      </c>
      <c r="J19" s="720" t="s">
        <v>1446</v>
      </c>
      <c r="K19" s="499" t="s">
        <v>1560</v>
      </c>
      <c r="L19" s="499" t="s">
        <v>1561</v>
      </c>
      <c r="M19" s="125" t="str">
        <f>'Данные по ТП'!C39</f>
        <v>ТМ-250/10</v>
      </c>
      <c r="N19" s="126" t="s">
        <v>1352</v>
      </c>
      <c r="O19" s="125" t="s">
        <v>5</v>
      </c>
      <c r="P19" s="127">
        <f>'Данные по ТП'!F39</f>
        <v>11103</v>
      </c>
    </row>
    <row r="20" spans="1:17" ht="21.75" customHeight="1" thickBot="1" x14ac:dyDescent="0.35">
      <c r="A20" s="853"/>
      <c r="B20" s="826"/>
      <c r="C20" s="401">
        <v>5</v>
      </c>
      <c r="D20" s="183" t="s">
        <v>129</v>
      </c>
      <c r="E20" s="396"/>
      <c r="F20" s="686">
        <f>((O20*1.73*220*0.9)/1000)+((N20*1.73*220*0.9)/1000)+((M20*1.73*220*0.9)/1000)</f>
        <v>31.171140000000001</v>
      </c>
      <c r="G20" s="822">
        <v>228</v>
      </c>
      <c r="H20" s="822">
        <v>227</v>
      </c>
      <c r="I20" s="822">
        <v>224</v>
      </c>
      <c r="J20" s="822">
        <v>396</v>
      </c>
      <c r="K20" s="822">
        <v>394</v>
      </c>
      <c r="L20" s="822">
        <v>390</v>
      </c>
      <c r="M20" s="151">
        <v>16</v>
      </c>
      <c r="N20" s="151">
        <v>31</v>
      </c>
      <c r="O20" s="177">
        <v>44</v>
      </c>
      <c r="P20" s="177">
        <v>15</v>
      </c>
    </row>
    <row r="21" spans="1:17" ht="21" customHeight="1" thickBot="1" x14ac:dyDescent="0.35">
      <c r="A21" s="853"/>
      <c r="B21" s="826"/>
      <c r="C21" s="401">
        <v>6</v>
      </c>
      <c r="D21" s="183" t="s">
        <v>130</v>
      </c>
      <c r="E21" s="396"/>
      <c r="F21" s="686">
        <f t="shared" ref="F21:F25" si="1">((O21*1.73*220*0.9)/1000)+((N21*1.73*220*0.9)/1000)+((M21*1.73*220*0.9)/1000)</f>
        <v>1.7127000000000001</v>
      </c>
      <c r="G21" s="823"/>
      <c r="H21" s="823"/>
      <c r="I21" s="823"/>
      <c r="J21" s="823"/>
      <c r="K21" s="823"/>
      <c r="L21" s="823"/>
      <c r="M21" s="151">
        <v>0</v>
      </c>
      <c r="N21" s="151">
        <v>5</v>
      </c>
      <c r="O21" s="177">
        <v>0</v>
      </c>
      <c r="P21" s="177">
        <v>5</v>
      </c>
    </row>
    <row r="22" spans="1:17" ht="21" customHeight="1" thickBot="1" x14ac:dyDescent="0.35">
      <c r="A22" s="853"/>
      <c r="B22" s="826"/>
      <c r="C22" s="401">
        <v>7</v>
      </c>
      <c r="D22" s="183" t="s">
        <v>952</v>
      </c>
      <c r="E22" s="396"/>
      <c r="F22" s="686" t="e">
        <f t="shared" si="1"/>
        <v>#VALUE!</v>
      </c>
      <c r="G22" s="686"/>
      <c r="H22" s="686"/>
      <c r="I22" s="686"/>
      <c r="J22" s="686"/>
      <c r="K22" s="686"/>
      <c r="L22" s="686"/>
      <c r="M22" s="151" t="s">
        <v>1075</v>
      </c>
      <c r="N22" s="151"/>
      <c r="O22" s="177"/>
      <c r="P22" s="177"/>
    </row>
    <row r="23" spans="1:17" ht="18.75" customHeight="1" thickBot="1" x14ac:dyDescent="0.35">
      <c r="A23" s="853"/>
      <c r="B23" s="826"/>
      <c r="C23" s="401">
        <v>8</v>
      </c>
      <c r="D23" s="183" t="s">
        <v>951</v>
      </c>
      <c r="E23" s="396"/>
      <c r="F23" s="686">
        <f t="shared" si="1"/>
        <v>8.2209599999999998</v>
      </c>
      <c r="G23" s="686"/>
      <c r="H23" s="686"/>
      <c r="I23" s="686"/>
      <c r="J23" s="686"/>
      <c r="K23" s="686"/>
      <c r="L23" s="686"/>
      <c r="M23" s="151">
        <v>6</v>
      </c>
      <c r="N23" s="151">
        <v>13</v>
      </c>
      <c r="O23" s="177">
        <v>5</v>
      </c>
      <c r="P23" s="177">
        <v>7</v>
      </c>
    </row>
    <row r="24" spans="1:17" ht="18.75" customHeight="1" thickBot="1" x14ac:dyDescent="0.35">
      <c r="A24" s="853"/>
      <c r="B24" s="826"/>
      <c r="C24" s="401"/>
      <c r="D24" s="183"/>
      <c r="E24" s="396"/>
      <c r="F24" s="686">
        <f t="shared" si="1"/>
        <v>0</v>
      </c>
      <c r="G24" s="686"/>
      <c r="H24" s="686"/>
      <c r="I24" s="686"/>
      <c r="J24" s="686"/>
      <c r="K24" s="686"/>
      <c r="L24" s="686"/>
      <c r="M24" s="151"/>
      <c r="N24" s="151"/>
      <c r="O24" s="177"/>
      <c r="P24" s="177"/>
    </row>
    <row r="25" spans="1:17" ht="18.75" customHeight="1" thickBot="1" x14ac:dyDescent="0.35">
      <c r="A25" s="853"/>
      <c r="B25" s="826"/>
      <c r="C25" s="401"/>
      <c r="D25" s="183"/>
      <c r="E25" s="396"/>
      <c r="F25" s="686">
        <f t="shared" si="1"/>
        <v>0</v>
      </c>
      <c r="G25" s="686"/>
      <c r="H25" s="686"/>
      <c r="I25" s="686"/>
      <c r="J25" s="686"/>
      <c r="K25" s="686"/>
      <c r="L25" s="686"/>
      <c r="M25" s="151"/>
      <c r="N25" s="151"/>
      <c r="O25" s="177"/>
      <c r="P25" s="177"/>
    </row>
    <row r="26" spans="1:17" ht="22.5" customHeight="1" thickBot="1" x14ac:dyDescent="0.25">
      <c r="A26" s="853"/>
      <c r="B26" s="826"/>
      <c r="C26" s="401"/>
      <c r="D26" s="25" t="s">
        <v>1313</v>
      </c>
      <c r="E26" s="393"/>
      <c r="F26" s="686"/>
      <c r="G26" s="686"/>
      <c r="H26" s="686"/>
      <c r="I26" s="686"/>
      <c r="J26" s="686"/>
      <c r="K26" s="686"/>
      <c r="L26" s="686"/>
      <c r="M26" s="1">
        <f>SUM(M20:M23)</f>
        <v>22</v>
      </c>
      <c r="N26" s="1">
        <f>SUM(N20:N23)</f>
        <v>49</v>
      </c>
      <c r="O26" s="36">
        <f>SUM(O20:O23)</f>
        <v>49</v>
      </c>
      <c r="P26" s="36">
        <f>SUM(P20:P23)</f>
        <v>27</v>
      </c>
    </row>
    <row r="27" spans="1:17" ht="22.5" customHeight="1" thickBot="1" x14ac:dyDescent="0.25">
      <c r="A27" s="853"/>
      <c r="B27" s="826"/>
      <c r="C27" s="401"/>
      <c r="D27" s="25" t="s">
        <v>1315</v>
      </c>
      <c r="E27" s="393"/>
      <c r="F27" s="686"/>
      <c r="G27" s="686"/>
      <c r="H27" s="686"/>
      <c r="I27" s="686"/>
      <c r="J27" s="686"/>
      <c r="K27" s="686"/>
      <c r="L27" s="686"/>
      <c r="M27" s="135">
        <f t="shared" ref="M27:O27" si="2">(M26*1.73*220*0.9)/1000</f>
        <v>7.5358800000000006</v>
      </c>
      <c r="N27" s="135">
        <f t="shared" si="2"/>
        <v>16.784459999999999</v>
      </c>
      <c r="O27" s="135">
        <f t="shared" si="2"/>
        <v>16.784459999999999</v>
      </c>
      <c r="P27" s="136"/>
      <c r="Q27" s="168"/>
    </row>
    <row r="28" spans="1:17" ht="22.5" customHeight="1" thickBot="1" x14ac:dyDescent="0.25">
      <c r="A28" s="853"/>
      <c r="B28" s="826"/>
      <c r="C28" s="401"/>
      <c r="D28" s="25" t="s">
        <v>1371</v>
      </c>
      <c r="E28" s="394"/>
      <c r="F28" s="686"/>
      <c r="G28" s="723"/>
      <c r="H28" s="723"/>
      <c r="I28" s="723"/>
      <c r="J28" s="723"/>
      <c r="K28" s="723"/>
      <c r="L28" s="723"/>
      <c r="M28" s="788">
        <f>(M27+N27+O27)</f>
        <v>41.104799999999997</v>
      </c>
      <c r="N28" s="789"/>
      <c r="O28" s="789"/>
      <c r="P28" s="790"/>
    </row>
    <row r="29" spans="1:17" ht="21" thickBot="1" x14ac:dyDescent="0.25">
      <c r="A29" s="854"/>
      <c r="B29" s="827"/>
      <c r="C29" s="405"/>
      <c r="D29" s="9" t="s">
        <v>59</v>
      </c>
      <c r="E29" s="407"/>
      <c r="F29" s="686"/>
      <c r="G29" s="686"/>
      <c r="H29" s="686"/>
      <c r="I29" s="686"/>
      <c r="J29" s="686"/>
      <c r="K29" s="686"/>
      <c r="L29" s="686"/>
      <c r="M29" s="10">
        <f>M26+M15</f>
        <v>65</v>
      </c>
      <c r="N29" s="10">
        <f>N26+N15</f>
        <v>92</v>
      </c>
      <c r="O29" s="37">
        <f>O26+O15</f>
        <v>87</v>
      </c>
      <c r="P29" s="37">
        <f>P26+P15</f>
        <v>49</v>
      </c>
    </row>
    <row r="30" spans="1:17" ht="43.5" customHeight="1" thickBot="1" x14ac:dyDescent="0.35">
      <c r="A30" s="618"/>
      <c r="B30" s="617"/>
      <c r="C30" s="617"/>
      <c r="D30" s="638" t="str">
        <f>HYPERLINK("#Оглавление!h7","&lt;&lt;&lt;&lt;&lt;")</f>
        <v>&lt;&lt;&lt;&lt;&lt;</v>
      </c>
      <c r="E30" s="617"/>
      <c r="F30" s="686"/>
      <c r="G30" s="723"/>
      <c r="H30" s="723"/>
      <c r="I30" s="723"/>
      <c r="J30" s="723"/>
      <c r="K30" s="723"/>
      <c r="L30" s="723"/>
      <c r="M30" s="617"/>
      <c r="N30" s="617"/>
      <c r="O30" s="617"/>
      <c r="P30" s="617"/>
    </row>
    <row r="31" spans="1:17" ht="43.5" customHeight="1" thickBot="1" x14ac:dyDescent="0.35">
      <c r="A31" s="712">
        <v>43927</v>
      </c>
      <c r="B31" s="31"/>
      <c r="C31" s="387" t="s">
        <v>1436</v>
      </c>
      <c r="D31" s="137" t="s">
        <v>1351</v>
      </c>
      <c r="E31" s="390" t="s">
        <v>1435</v>
      </c>
      <c r="F31" s="499" t="s">
        <v>1511</v>
      </c>
      <c r="G31" s="499" t="s">
        <v>1557</v>
      </c>
      <c r="H31" s="720" t="s">
        <v>1558</v>
      </c>
      <c r="I31" s="499" t="s">
        <v>1559</v>
      </c>
      <c r="J31" s="720" t="s">
        <v>1446</v>
      </c>
      <c r="K31" s="499" t="s">
        <v>1560</v>
      </c>
      <c r="L31" s="499" t="s">
        <v>1561</v>
      </c>
      <c r="M31" s="140" t="str">
        <f>'Данные по ТП'!C40</f>
        <v>ТМ-250/10</v>
      </c>
      <c r="N31" s="139" t="s">
        <v>1352</v>
      </c>
      <c r="O31" s="138" t="s">
        <v>5</v>
      </c>
      <c r="P31" s="138">
        <f>'Данные по ТП'!F40</f>
        <v>181834</v>
      </c>
    </row>
    <row r="32" spans="1:17" ht="24" customHeight="1" thickBot="1" x14ac:dyDescent="0.35">
      <c r="A32" s="794" t="s">
        <v>1610</v>
      </c>
      <c r="B32" s="791" t="s">
        <v>210</v>
      </c>
      <c r="C32" s="401">
        <v>1</v>
      </c>
      <c r="D32" s="184" t="s">
        <v>953</v>
      </c>
      <c r="E32" s="421"/>
      <c r="F32" s="686">
        <f>((O32*1.73*220*0.9)/1000)+((N32*1.73*220*0.9)/1000)+((M32*1.73*220*0.9)/1000)</f>
        <v>15.414299999999997</v>
      </c>
      <c r="G32" s="822"/>
      <c r="H32" s="822"/>
      <c r="I32" s="822"/>
      <c r="J32" s="822"/>
      <c r="K32" s="822"/>
      <c r="L32" s="822"/>
      <c r="M32" s="185">
        <v>14</v>
      </c>
      <c r="N32" s="185">
        <v>14</v>
      </c>
      <c r="O32" s="141">
        <v>17</v>
      </c>
      <c r="P32" s="141">
        <v>3</v>
      </c>
    </row>
    <row r="33" spans="1:17" ht="19.5" customHeight="1" thickBot="1" x14ac:dyDescent="0.35">
      <c r="A33" s="800"/>
      <c r="B33" s="855"/>
      <c r="C33" s="404">
        <v>2</v>
      </c>
      <c r="D33" s="186" t="s">
        <v>132</v>
      </c>
      <c r="E33" s="422"/>
      <c r="F33" s="686">
        <f t="shared" ref="F33:F36" si="3">((O33*1.73*220*0.9)/1000)+((N33*1.73*220*0.9)/1000)+((M33*1.73*220*0.9)/1000)</f>
        <v>0</v>
      </c>
      <c r="G33" s="823"/>
      <c r="H33" s="823"/>
      <c r="I33" s="823"/>
      <c r="J33" s="823"/>
      <c r="K33" s="823"/>
      <c r="L33" s="823"/>
      <c r="M33" s="187">
        <v>0</v>
      </c>
      <c r="N33" s="187">
        <v>0</v>
      </c>
      <c r="O33" s="187">
        <v>0</v>
      </c>
      <c r="P33" s="187">
        <v>0</v>
      </c>
    </row>
    <row r="34" spans="1:17" ht="19.5" customHeight="1" thickBot="1" x14ac:dyDescent="0.35">
      <c r="A34" s="800"/>
      <c r="B34" s="855"/>
      <c r="C34" s="404">
        <v>3</v>
      </c>
      <c r="D34" s="186" t="s">
        <v>954</v>
      </c>
      <c r="E34" s="422"/>
      <c r="F34" s="686">
        <f t="shared" si="3"/>
        <v>1.37016</v>
      </c>
      <c r="G34" s="686"/>
      <c r="H34" s="686"/>
      <c r="I34" s="686"/>
      <c r="J34" s="686"/>
      <c r="K34" s="686"/>
      <c r="L34" s="686"/>
      <c r="M34" s="187">
        <v>3</v>
      </c>
      <c r="N34" s="187">
        <v>0</v>
      </c>
      <c r="O34" s="187">
        <v>1</v>
      </c>
      <c r="P34" s="187">
        <v>3</v>
      </c>
    </row>
    <row r="35" spans="1:17" ht="21.75" customHeight="1" thickBot="1" x14ac:dyDescent="0.35">
      <c r="A35" s="800"/>
      <c r="B35" s="802"/>
      <c r="C35" s="401">
        <v>7</v>
      </c>
      <c r="D35" s="183" t="s">
        <v>131</v>
      </c>
      <c r="E35" s="396"/>
      <c r="F35" s="686">
        <f t="shared" si="3"/>
        <v>0</v>
      </c>
      <c r="G35" s="686"/>
      <c r="H35" s="686"/>
      <c r="I35" s="686"/>
      <c r="J35" s="686"/>
      <c r="K35" s="686"/>
      <c r="L35" s="686"/>
      <c r="M35" s="146"/>
      <c r="N35" s="146"/>
      <c r="O35" s="142"/>
      <c r="P35" s="142"/>
    </row>
    <row r="36" spans="1:17" ht="21.75" customHeight="1" thickBot="1" x14ac:dyDescent="0.35">
      <c r="A36" s="800"/>
      <c r="B36" s="802"/>
      <c r="C36" s="401"/>
      <c r="D36" s="183"/>
      <c r="E36" s="396"/>
      <c r="F36" s="686">
        <f t="shared" si="3"/>
        <v>0</v>
      </c>
      <c r="G36" s="686"/>
      <c r="H36" s="686"/>
      <c r="I36" s="686"/>
      <c r="J36" s="686"/>
      <c r="K36" s="686"/>
      <c r="L36" s="686"/>
      <c r="M36" s="361"/>
      <c r="N36" s="361"/>
      <c r="O36" s="358"/>
      <c r="P36" s="358"/>
    </row>
    <row r="37" spans="1:17" ht="21.75" customHeight="1" thickBot="1" x14ac:dyDescent="0.35">
      <c r="A37" s="800"/>
      <c r="B37" s="802"/>
      <c r="C37" s="401"/>
      <c r="D37" s="183"/>
      <c r="E37" s="396"/>
      <c r="F37" s="396"/>
      <c r="G37" s="396"/>
      <c r="H37" s="396"/>
      <c r="I37" s="396"/>
      <c r="J37" s="396"/>
      <c r="K37" s="396"/>
      <c r="L37" s="396"/>
      <c r="M37" s="361"/>
      <c r="N37" s="361"/>
      <c r="O37" s="358"/>
      <c r="P37" s="358"/>
    </row>
    <row r="38" spans="1:17" ht="19.5" thickBot="1" x14ac:dyDescent="0.25">
      <c r="A38" s="800"/>
      <c r="B38" s="802"/>
      <c r="C38" s="401"/>
      <c r="D38" s="3" t="s">
        <v>1314</v>
      </c>
      <c r="E38" s="393"/>
      <c r="F38" s="393"/>
      <c r="G38" s="393"/>
      <c r="H38" s="393"/>
      <c r="I38" s="393"/>
      <c r="J38" s="393"/>
      <c r="K38" s="393"/>
      <c r="L38" s="393"/>
      <c r="M38" s="1">
        <f>SUM(M32:M35)</f>
        <v>17</v>
      </c>
      <c r="N38" s="1">
        <f>SUM(N32:N35)</f>
        <v>14</v>
      </c>
      <c r="O38" s="36">
        <f>SUM(O32:O35)</f>
        <v>18</v>
      </c>
      <c r="P38" s="36">
        <f>SUM(P32:P35)</f>
        <v>6</v>
      </c>
    </row>
    <row r="39" spans="1:17" ht="19.5" thickBot="1" x14ac:dyDescent="0.25">
      <c r="A39" s="800"/>
      <c r="B39" s="802"/>
      <c r="C39" s="401"/>
      <c r="D39" s="3" t="s">
        <v>1315</v>
      </c>
      <c r="E39" s="393"/>
      <c r="F39" s="393"/>
      <c r="G39" s="393"/>
      <c r="H39" s="393"/>
      <c r="I39" s="393"/>
      <c r="J39" s="393"/>
      <c r="K39" s="393"/>
      <c r="L39" s="393"/>
      <c r="M39" s="135">
        <f t="shared" ref="M39:O39" si="4">(M38*1.73*220*0.9)/1000</f>
        <v>5.8231800000000007</v>
      </c>
      <c r="N39" s="135">
        <f t="shared" si="4"/>
        <v>4.7955599999999992</v>
      </c>
      <c r="O39" s="135">
        <f t="shared" si="4"/>
        <v>6.1657200000000003</v>
      </c>
      <c r="P39" s="136"/>
      <c r="Q39" s="168"/>
    </row>
    <row r="40" spans="1:17" ht="18.75" thickBot="1" x14ac:dyDescent="0.25">
      <c r="A40" s="800"/>
      <c r="B40" s="802"/>
      <c r="C40" s="401"/>
      <c r="D40" s="3" t="s">
        <v>1316</v>
      </c>
      <c r="E40" s="394"/>
      <c r="F40" s="394"/>
      <c r="G40" s="394"/>
      <c r="H40" s="394"/>
      <c r="I40" s="394"/>
      <c r="J40" s="394"/>
      <c r="K40" s="394"/>
      <c r="L40" s="394"/>
      <c r="M40" s="788">
        <f>(M39+N39+O39)</f>
        <v>16.784459999999999</v>
      </c>
      <c r="N40" s="789"/>
      <c r="O40" s="789"/>
      <c r="P40" s="790"/>
    </row>
    <row r="41" spans="1:17" ht="19.5" thickBot="1" x14ac:dyDescent="0.35">
      <c r="A41" s="800"/>
      <c r="B41" s="802"/>
      <c r="C41" s="404"/>
      <c r="D41" s="845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7"/>
    </row>
    <row r="42" spans="1:17" ht="39.75" customHeight="1" thickBot="1" x14ac:dyDescent="0.25">
      <c r="A42" s="800"/>
      <c r="B42" s="802"/>
      <c r="C42" s="387" t="s">
        <v>1436</v>
      </c>
      <c r="D42" s="124" t="s">
        <v>1327</v>
      </c>
      <c r="E42" s="390" t="s">
        <v>1435</v>
      </c>
      <c r="F42" s="499" t="s">
        <v>1511</v>
      </c>
      <c r="G42" s="499" t="s">
        <v>1557</v>
      </c>
      <c r="H42" s="720" t="s">
        <v>1558</v>
      </c>
      <c r="I42" s="499" t="s">
        <v>1559</v>
      </c>
      <c r="J42" s="720" t="s">
        <v>1446</v>
      </c>
      <c r="K42" s="499" t="s">
        <v>1560</v>
      </c>
      <c r="L42" s="499" t="s">
        <v>1561</v>
      </c>
      <c r="M42" s="125" t="str">
        <f>'Данные по ТП'!C41</f>
        <v>ТМ-250/10</v>
      </c>
      <c r="N42" s="126" t="s">
        <v>1352</v>
      </c>
      <c r="O42" s="125" t="s">
        <v>5</v>
      </c>
      <c r="P42" s="127">
        <f>'Данные по ТП'!F41</f>
        <v>1778</v>
      </c>
    </row>
    <row r="43" spans="1:17" ht="23.25" customHeight="1" thickBot="1" x14ac:dyDescent="0.35">
      <c r="A43" s="800"/>
      <c r="B43" s="802"/>
      <c r="C43" s="401"/>
      <c r="D43" s="183"/>
      <c r="E43" s="396"/>
      <c r="F43" s="686">
        <f>((O43*1.73*220*0.9)/1000)+((N43*1.73*220*0.9)/1000)+((M43*1.73*220*0.9)/1000)</f>
        <v>0</v>
      </c>
      <c r="G43" s="822">
        <v>226</v>
      </c>
      <c r="H43" s="822">
        <v>232</v>
      </c>
      <c r="I43" s="822">
        <v>230</v>
      </c>
      <c r="J43" s="822">
        <v>400</v>
      </c>
      <c r="K43" s="822">
        <v>399</v>
      </c>
      <c r="L43" s="822">
        <v>403</v>
      </c>
      <c r="M43" s="151"/>
      <c r="N43" s="151"/>
      <c r="O43" s="177"/>
      <c r="P43" s="177"/>
    </row>
    <row r="44" spans="1:17" ht="21.75" customHeight="1" thickBot="1" x14ac:dyDescent="0.35">
      <c r="A44" s="800"/>
      <c r="B44" s="802"/>
      <c r="C44" s="401"/>
      <c r="D44" s="183"/>
      <c r="E44" s="396"/>
      <c r="F44" s="686">
        <f t="shared" ref="F44:F47" si="5">((O44*1.73*220*0.9)/1000)+((N44*1.73*220*0.9)/1000)+((M44*1.73*220*0.9)/1000)</f>
        <v>0</v>
      </c>
      <c r="G44" s="823"/>
      <c r="H44" s="823"/>
      <c r="I44" s="823"/>
      <c r="J44" s="823"/>
      <c r="K44" s="823"/>
      <c r="L44" s="823"/>
      <c r="M44" s="151"/>
      <c r="N44" s="151"/>
      <c r="O44" s="188"/>
      <c r="P44" s="188"/>
    </row>
    <row r="45" spans="1:17" ht="21" customHeight="1" thickBot="1" x14ac:dyDescent="0.35">
      <c r="A45" s="800"/>
      <c r="B45" s="802"/>
      <c r="C45" s="401">
        <v>10</v>
      </c>
      <c r="D45" s="183" t="s">
        <v>133</v>
      </c>
      <c r="E45" s="396"/>
      <c r="F45" s="686">
        <f t="shared" si="5"/>
        <v>15.414299999999999</v>
      </c>
      <c r="G45" s="686"/>
      <c r="H45" s="686"/>
      <c r="I45" s="686"/>
      <c r="J45" s="686"/>
      <c r="K45" s="686"/>
      <c r="L45" s="686"/>
      <c r="M45" s="151">
        <v>23</v>
      </c>
      <c r="N45" s="151">
        <v>13</v>
      </c>
      <c r="O45" s="188">
        <v>9</v>
      </c>
      <c r="P45" s="188">
        <v>7</v>
      </c>
    </row>
    <row r="46" spans="1:17" ht="24" customHeight="1" thickBot="1" x14ac:dyDescent="0.35">
      <c r="A46" s="800"/>
      <c r="B46" s="802"/>
      <c r="C46" s="401">
        <v>11</v>
      </c>
      <c r="D46" s="189" t="s">
        <v>955</v>
      </c>
      <c r="E46" s="423"/>
      <c r="F46" s="686">
        <f t="shared" si="5"/>
        <v>2.05524</v>
      </c>
      <c r="G46" s="686"/>
      <c r="H46" s="686"/>
      <c r="I46" s="686"/>
      <c r="J46" s="686"/>
      <c r="K46" s="686"/>
      <c r="L46" s="686"/>
      <c r="M46" s="151">
        <v>6</v>
      </c>
      <c r="N46" s="151">
        <v>0</v>
      </c>
      <c r="O46" s="177">
        <v>0</v>
      </c>
      <c r="P46" s="177">
        <v>6</v>
      </c>
    </row>
    <row r="47" spans="1:17" ht="24" customHeight="1" thickBot="1" x14ac:dyDescent="0.35">
      <c r="A47" s="800"/>
      <c r="B47" s="802"/>
      <c r="C47" s="401"/>
      <c r="D47" s="189"/>
      <c r="E47" s="423"/>
      <c r="F47" s="686">
        <f t="shared" si="5"/>
        <v>0</v>
      </c>
      <c r="G47" s="686"/>
      <c r="H47" s="686"/>
      <c r="I47" s="686"/>
      <c r="J47" s="686"/>
      <c r="K47" s="686"/>
      <c r="L47" s="686"/>
      <c r="M47" s="151"/>
      <c r="N47" s="151"/>
      <c r="O47" s="177"/>
      <c r="P47" s="177"/>
    </row>
    <row r="48" spans="1:17" ht="24" customHeight="1" thickBot="1" x14ac:dyDescent="0.35">
      <c r="A48" s="800"/>
      <c r="B48" s="802"/>
      <c r="C48" s="401"/>
      <c r="D48" s="189"/>
      <c r="E48" s="423"/>
      <c r="F48" s="423"/>
      <c r="G48" s="423"/>
      <c r="H48" s="423"/>
      <c r="I48" s="423"/>
      <c r="J48" s="423"/>
      <c r="K48" s="423"/>
      <c r="L48" s="423"/>
      <c r="M48" s="151"/>
      <c r="N48" s="151"/>
      <c r="O48" s="177"/>
      <c r="P48" s="177"/>
    </row>
    <row r="49" spans="1:20" ht="24" customHeight="1" thickBot="1" x14ac:dyDescent="0.25">
      <c r="A49" s="800"/>
      <c r="B49" s="802"/>
      <c r="C49" s="401"/>
      <c r="D49" s="3" t="s">
        <v>1313</v>
      </c>
      <c r="E49" s="393"/>
      <c r="F49" s="393"/>
      <c r="G49" s="393"/>
      <c r="H49" s="393"/>
      <c r="I49" s="393"/>
      <c r="J49" s="393"/>
      <c r="K49" s="393"/>
      <c r="L49" s="393"/>
      <c r="M49" s="1">
        <f>SUM(M45:M46)</f>
        <v>29</v>
      </c>
      <c r="N49" s="1">
        <f>SUM(N45:N46)</f>
        <v>13</v>
      </c>
      <c r="O49" s="36">
        <f>SUM(O45:O46)</f>
        <v>9</v>
      </c>
      <c r="P49" s="36">
        <f>SUM(P45:P46)</f>
        <v>13</v>
      </c>
    </row>
    <row r="50" spans="1:20" ht="24" customHeight="1" thickBot="1" x14ac:dyDescent="0.25">
      <c r="A50" s="800"/>
      <c r="B50" s="802"/>
      <c r="C50" s="401"/>
      <c r="D50" s="3" t="s">
        <v>1315</v>
      </c>
      <c r="E50" s="393"/>
      <c r="F50" s="393"/>
      <c r="G50" s="393"/>
      <c r="H50" s="393"/>
      <c r="I50" s="393"/>
      <c r="J50" s="393"/>
      <c r="K50" s="393"/>
      <c r="L50" s="393"/>
      <c r="M50" s="135">
        <f t="shared" ref="M50:O50" si="6">(M49*1.73*220*0.9)/1000</f>
        <v>9.9336599999999997</v>
      </c>
      <c r="N50" s="135">
        <f t="shared" si="6"/>
        <v>4.4530199999999995</v>
      </c>
      <c r="O50" s="135">
        <f t="shared" si="6"/>
        <v>3.0828600000000002</v>
      </c>
      <c r="P50" s="136"/>
      <c r="Q50" s="168"/>
    </row>
    <row r="51" spans="1:20" ht="24" customHeight="1" thickBot="1" x14ac:dyDescent="0.25">
      <c r="A51" s="800"/>
      <c r="B51" s="802"/>
      <c r="C51" s="401"/>
      <c r="D51" s="3" t="s">
        <v>1317</v>
      </c>
      <c r="E51" s="394"/>
      <c r="F51" s="394"/>
      <c r="G51" s="394"/>
      <c r="H51" s="394"/>
      <c r="I51" s="394"/>
      <c r="J51" s="394"/>
      <c r="K51" s="394"/>
      <c r="L51" s="394"/>
      <c r="M51" s="788">
        <f>(M50+N50+O50)</f>
        <v>17.469539999999999</v>
      </c>
      <c r="N51" s="789"/>
      <c r="O51" s="789"/>
      <c r="P51" s="790"/>
    </row>
    <row r="52" spans="1:20" ht="21" thickBot="1" x14ac:dyDescent="0.25">
      <c r="A52" s="801"/>
      <c r="B52" s="803"/>
      <c r="C52" s="405"/>
      <c r="D52" s="9" t="s">
        <v>59</v>
      </c>
      <c r="E52" s="407"/>
      <c r="F52" s="407"/>
      <c r="G52" s="407"/>
      <c r="H52" s="407"/>
      <c r="I52" s="407"/>
      <c r="J52" s="407"/>
      <c r="K52" s="407"/>
      <c r="L52" s="407"/>
      <c r="M52" s="10">
        <f>M49+M38</f>
        <v>46</v>
      </c>
      <c r="N52" s="10">
        <f>N49+N38</f>
        <v>27</v>
      </c>
      <c r="O52" s="37">
        <f>O49+O38</f>
        <v>27</v>
      </c>
      <c r="P52" s="37">
        <f>P49+P38</f>
        <v>19</v>
      </c>
    </row>
    <row r="53" spans="1:20" ht="44.25" customHeight="1" thickBot="1" x14ac:dyDescent="0.25">
      <c r="A53" s="637"/>
      <c r="B53" s="617"/>
      <c r="C53" s="617"/>
      <c r="D53" s="638" t="str">
        <f>HYPERLINK("#Оглавление!h7","&lt;&lt;&lt;&lt;&lt;")</f>
        <v>&lt;&lt;&lt;&lt;&lt;</v>
      </c>
      <c r="E53" s="617"/>
      <c r="F53" s="674"/>
      <c r="G53" s="674"/>
      <c r="H53" s="674"/>
      <c r="I53" s="674"/>
      <c r="J53" s="674"/>
      <c r="K53" s="674"/>
      <c r="L53" s="674"/>
      <c r="M53" s="617"/>
      <c r="N53" s="617"/>
      <c r="O53" s="617"/>
      <c r="P53" s="617"/>
    </row>
    <row r="54" spans="1:20" ht="36.75" customHeight="1" thickBot="1" x14ac:dyDescent="0.35">
      <c r="A54" s="193">
        <v>43924</v>
      </c>
      <c r="B54" s="31"/>
      <c r="C54" s="387" t="s">
        <v>1436</v>
      </c>
      <c r="D54" s="137" t="s">
        <v>1351</v>
      </c>
      <c r="E54" s="390" t="s">
        <v>1435</v>
      </c>
      <c r="F54" s="499" t="s">
        <v>1511</v>
      </c>
      <c r="G54" s="499" t="s">
        <v>1557</v>
      </c>
      <c r="H54" s="720" t="s">
        <v>1558</v>
      </c>
      <c r="I54" s="499" t="s">
        <v>1559</v>
      </c>
      <c r="J54" s="720" t="s">
        <v>1446</v>
      </c>
      <c r="K54" s="499" t="s">
        <v>1560</v>
      </c>
      <c r="L54" s="499" t="s">
        <v>1561</v>
      </c>
      <c r="M54" s="140" t="str">
        <f>'Данные по ТП'!C42</f>
        <v>ТМ-630/10</v>
      </c>
      <c r="N54" s="139" t="s">
        <v>1352</v>
      </c>
      <c r="O54" s="138" t="s">
        <v>5</v>
      </c>
      <c r="P54" s="138">
        <f>'Данные по ТП'!F42</f>
        <v>65766</v>
      </c>
      <c r="T54" s="196"/>
    </row>
    <row r="55" spans="1:20" ht="25.5" customHeight="1" thickBot="1" x14ac:dyDescent="0.25">
      <c r="A55" s="800" t="s">
        <v>1610</v>
      </c>
      <c r="B55" s="802" t="s">
        <v>211</v>
      </c>
      <c r="C55" s="401">
        <v>2</v>
      </c>
      <c r="D55" s="191" t="s">
        <v>134</v>
      </c>
      <c r="E55" s="424"/>
      <c r="F55" s="686">
        <f>((O55*1.73*220*0.9)/1000)+((N55*1.73*220*0.9)/1000)+((M55*1.73*220*0.9)/1000)</f>
        <v>0</v>
      </c>
      <c r="G55" s="822"/>
      <c r="H55" s="822"/>
      <c r="I55" s="822"/>
      <c r="J55" s="822"/>
      <c r="K55" s="822"/>
      <c r="L55" s="822"/>
      <c r="M55" s="151">
        <v>0</v>
      </c>
      <c r="N55" s="151">
        <v>0</v>
      </c>
      <c r="O55" s="177">
        <v>0</v>
      </c>
      <c r="P55" s="177">
        <v>0</v>
      </c>
    </row>
    <row r="56" spans="1:20" ht="25.5" customHeight="1" thickBot="1" x14ac:dyDescent="0.25">
      <c r="A56" s="795"/>
      <c r="B56" s="802"/>
      <c r="C56" s="401">
        <v>4</v>
      </c>
      <c r="D56" s="191" t="s">
        <v>135</v>
      </c>
      <c r="E56" s="424"/>
      <c r="F56" s="686">
        <f t="shared" ref="F56:F61" si="7">((O56*1.73*220*0.9)/1000)+((N56*1.73*220*0.9)/1000)+((M56*1.73*220*0.9)/1000)</f>
        <v>11.988899999999999</v>
      </c>
      <c r="G56" s="823"/>
      <c r="H56" s="823"/>
      <c r="I56" s="823"/>
      <c r="J56" s="823"/>
      <c r="K56" s="823"/>
      <c r="L56" s="823"/>
      <c r="M56" s="151">
        <v>6</v>
      </c>
      <c r="N56" s="151">
        <v>13</v>
      </c>
      <c r="O56" s="177">
        <v>16</v>
      </c>
      <c r="P56" s="177">
        <v>12</v>
      </c>
    </row>
    <row r="57" spans="1:20" ht="22.5" customHeight="1" thickBot="1" x14ac:dyDescent="0.25">
      <c r="A57" s="795"/>
      <c r="B57" s="802"/>
      <c r="C57" s="401">
        <v>5</v>
      </c>
      <c r="D57" s="191" t="s">
        <v>1577</v>
      </c>
      <c r="E57" s="424"/>
      <c r="F57" s="686">
        <f t="shared" si="7"/>
        <v>3.0828600000000002</v>
      </c>
      <c r="G57" s="686"/>
      <c r="H57" s="686"/>
      <c r="I57" s="686"/>
      <c r="J57" s="686"/>
      <c r="K57" s="686"/>
      <c r="L57" s="686"/>
      <c r="M57" s="151">
        <v>0</v>
      </c>
      <c r="N57" s="151">
        <v>1</v>
      </c>
      <c r="O57" s="177">
        <v>8</v>
      </c>
      <c r="P57" s="177">
        <v>1</v>
      </c>
    </row>
    <row r="58" spans="1:20" ht="24" customHeight="1" thickBot="1" x14ac:dyDescent="0.25">
      <c r="A58" s="795"/>
      <c r="B58" s="802"/>
      <c r="C58" s="401">
        <v>6</v>
      </c>
      <c r="D58" s="191" t="s">
        <v>956</v>
      </c>
      <c r="E58" s="424"/>
      <c r="F58" s="686">
        <f t="shared" si="7"/>
        <v>22.2651</v>
      </c>
      <c r="G58" s="686"/>
      <c r="H58" s="686"/>
      <c r="I58" s="686"/>
      <c r="J58" s="686"/>
      <c r="K58" s="686"/>
      <c r="L58" s="686"/>
      <c r="M58" s="151">
        <v>44</v>
      </c>
      <c r="N58" s="151">
        <v>8</v>
      </c>
      <c r="O58" s="177">
        <v>13</v>
      </c>
      <c r="P58" s="177">
        <v>18</v>
      </c>
    </row>
    <row r="59" spans="1:20" ht="22.5" customHeight="1" thickBot="1" x14ac:dyDescent="0.25">
      <c r="A59" s="795"/>
      <c r="B59" s="802"/>
      <c r="C59" s="401">
        <v>8</v>
      </c>
      <c r="D59" s="191" t="s">
        <v>136</v>
      </c>
      <c r="E59" s="424"/>
      <c r="F59" s="686">
        <f t="shared" si="7"/>
        <v>0</v>
      </c>
      <c r="G59" s="686"/>
      <c r="H59" s="686"/>
      <c r="I59" s="686"/>
      <c r="J59" s="686"/>
      <c r="K59" s="686"/>
      <c r="L59" s="686"/>
      <c r="M59" s="151">
        <v>0</v>
      </c>
      <c r="N59" s="151">
        <v>0</v>
      </c>
      <c r="O59" s="177">
        <v>0</v>
      </c>
      <c r="P59" s="177">
        <v>0</v>
      </c>
    </row>
    <row r="60" spans="1:20" ht="21" customHeight="1" thickBot="1" x14ac:dyDescent="0.25">
      <c r="A60" s="795"/>
      <c r="B60" s="802"/>
      <c r="C60" s="401">
        <v>10</v>
      </c>
      <c r="D60" s="191" t="s">
        <v>1578</v>
      </c>
      <c r="E60" s="424"/>
      <c r="F60" s="686">
        <f t="shared" si="7"/>
        <v>0</v>
      </c>
      <c r="G60" s="686"/>
      <c r="H60" s="686"/>
      <c r="I60" s="686"/>
      <c r="J60" s="686"/>
      <c r="K60" s="686"/>
      <c r="L60" s="686"/>
      <c r="M60" s="151"/>
      <c r="N60" s="151"/>
      <c r="O60" s="177"/>
      <c r="P60" s="177"/>
    </row>
    <row r="61" spans="1:20" ht="23.25" customHeight="1" thickBot="1" x14ac:dyDescent="0.25">
      <c r="A61" s="795"/>
      <c r="B61" s="802"/>
      <c r="C61" s="401">
        <v>12</v>
      </c>
      <c r="D61" s="191" t="s">
        <v>137</v>
      </c>
      <c r="E61" s="424"/>
      <c r="F61" s="686">
        <f t="shared" si="7"/>
        <v>0</v>
      </c>
      <c r="G61" s="686"/>
      <c r="H61" s="686"/>
      <c r="I61" s="686"/>
      <c r="J61" s="686"/>
      <c r="K61" s="686"/>
      <c r="L61" s="686"/>
      <c r="M61" s="151">
        <v>0</v>
      </c>
      <c r="N61" s="151">
        <v>0</v>
      </c>
      <c r="O61" s="177">
        <v>0</v>
      </c>
      <c r="P61" s="177">
        <v>0</v>
      </c>
    </row>
    <row r="62" spans="1:20" ht="23.25" customHeight="1" thickBot="1" x14ac:dyDescent="0.25">
      <c r="A62" s="795"/>
      <c r="B62" s="802"/>
      <c r="C62" s="401"/>
      <c r="D62" s="191"/>
      <c r="E62" s="424"/>
      <c r="F62" s="686"/>
      <c r="G62" s="686"/>
      <c r="H62" s="686"/>
      <c r="I62" s="686"/>
      <c r="J62" s="686"/>
      <c r="K62" s="686"/>
      <c r="L62" s="686"/>
      <c r="M62" s="151"/>
      <c r="N62" s="151"/>
      <c r="O62" s="177"/>
      <c r="P62" s="177"/>
    </row>
    <row r="63" spans="1:20" ht="23.25" customHeight="1" thickBot="1" x14ac:dyDescent="0.25">
      <c r="A63" s="795"/>
      <c r="B63" s="802"/>
      <c r="C63" s="401"/>
      <c r="D63" s="191"/>
      <c r="E63" s="424"/>
      <c r="F63" s="424"/>
      <c r="G63" s="424"/>
      <c r="H63" s="424"/>
      <c r="I63" s="424"/>
      <c r="J63" s="424"/>
      <c r="K63" s="424"/>
      <c r="L63" s="424"/>
      <c r="M63" s="151"/>
      <c r="N63" s="151"/>
      <c r="O63" s="177"/>
      <c r="P63" s="177"/>
    </row>
    <row r="64" spans="1:20" ht="19.5" thickBot="1" x14ac:dyDescent="0.35">
      <c r="A64" s="795"/>
      <c r="B64" s="802"/>
      <c r="C64" s="401"/>
      <c r="D64" s="3" t="s">
        <v>1314</v>
      </c>
      <c r="E64" s="393"/>
      <c r="F64" s="393"/>
      <c r="G64" s="393"/>
      <c r="H64" s="393"/>
      <c r="I64" s="393"/>
      <c r="J64" s="393"/>
      <c r="K64" s="393"/>
      <c r="L64" s="393"/>
      <c r="M64" s="38">
        <f>SUM(M55:M61)</f>
        <v>50</v>
      </c>
      <c r="N64" s="38">
        <f>SUM(N55:N61)</f>
        <v>22</v>
      </c>
      <c r="O64" s="39">
        <f>SUM(O55:O61)</f>
        <v>37</v>
      </c>
      <c r="P64" s="39">
        <f>SUM(P55:P61)</f>
        <v>31</v>
      </c>
    </row>
    <row r="65" spans="1:17" ht="19.5" thickBot="1" x14ac:dyDescent="0.25">
      <c r="A65" s="795"/>
      <c r="B65" s="802"/>
      <c r="C65" s="401"/>
      <c r="D65" s="3" t="s">
        <v>1315</v>
      </c>
      <c r="E65" s="393"/>
      <c r="F65" s="393"/>
      <c r="G65" s="393"/>
      <c r="H65" s="393"/>
      <c r="I65" s="393"/>
      <c r="J65" s="393"/>
      <c r="K65" s="393"/>
      <c r="L65" s="393"/>
      <c r="M65" s="135">
        <f t="shared" ref="M65:O65" si="8">(M64*1.73*220*0.9)/1000</f>
        <v>17.126999999999999</v>
      </c>
      <c r="N65" s="135">
        <f t="shared" si="8"/>
        <v>7.5358800000000006</v>
      </c>
      <c r="O65" s="135">
        <f t="shared" si="8"/>
        <v>12.673980000000002</v>
      </c>
      <c r="P65" s="136"/>
      <c r="Q65" s="168"/>
    </row>
    <row r="66" spans="1:17" ht="18.75" thickBot="1" x14ac:dyDescent="0.25">
      <c r="A66" s="795"/>
      <c r="B66" s="802"/>
      <c r="C66" s="401"/>
      <c r="D66" s="3" t="s">
        <v>1316</v>
      </c>
      <c r="E66" s="394"/>
      <c r="F66" s="394"/>
      <c r="G66" s="394"/>
      <c r="H66" s="394"/>
      <c r="I66" s="394"/>
      <c r="J66" s="394"/>
      <c r="K66" s="394"/>
      <c r="L66" s="394"/>
      <c r="M66" s="788">
        <f>(M65+N65+O65)</f>
        <v>37.336860000000001</v>
      </c>
      <c r="N66" s="789"/>
      <c r="O66" s="789"/>
      <c r="P66" s="790"/>
      <c r="Q66" s="168"/>
    </row>
    <row r="67" spans="1:17" ht="19.5" thickBot="1" x14ac:dyDescent="0.25">
      <c r="A67" s="795"/>
      <c r="B67" s="802"/>
      <c r="C67" s="404"/>
      <c r="D67" s="830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2"/>
      <c r="Q67" s="168"/>
    </row>
    <row r="68" spans="1:17" ht="35.25" customHeight="1" thickBot="1" x14ac:dyDescent="0.25">
      <c r="A68" s="795"/>
      <c r="B68" s="802"/>
      <c r="C68" s="387" t="s">
        <v>1436</v>
      </c>
      <c r="D68" s="124" t="s">
        <v>1327</v>
      </c>
      <c r="E68" s="390" t="s">
        <v>1435</v>
      </c>
      <c r="F68" s="499" t="s">
        <v>1511</v>
      </c>
      <c r="G68" s="499" t="s">
        <v>1557</v>
      </c>
      <c r="H68" s="720" t="s">
        <v>1558</v>
      </c>
      <c r="I68" s="499" t="s">
        <v>1559</v>
      </c>
      <c r="J68" s="720" t="s">
        <v>1446</v>
      </c>
      <c r="K68" s="499" t="s">
        <v>1560</v>
      </c>
      <c r="L68" s="499" t="s">
        <v>1561</v>
      </c>
      <c r="M68" s="125" t="str">
        <f>'Данные по ТП'!C43</f>
        <v>ТМ-630/10</v>
      </c>
      <c r="N68" s="126" t="s">
        <v>1352</v>
      </c>
      <c r="O68" s="125" t="s">
        <v>5</v>
      </c>
      <c r="P68" s="127">
        <f>'Данные по ТП'!F43</f>
        <v>63618</v>
      </c>
    </row>
    <row r="69" spans="1:17" ht="24" customHeight="1" thickBot="1" x14ac:dyDescent="0.25">
      <c r="A69" s="795"/>
      <c r="B69" s="802"/>
      <c r="C69" s="401">
        <v>14</v>
      </c>
      <c r="D69" s="191" t="s">
        <v>138</v>
      </c>
      <c r="E69" s="424"/>
      <c r="F69" s="686">
        <f>((O69*1.73*220*0.9)/1000)+((N69*1.73*220*0.9)/1000)+((M69*1.73*220*0.9)/1000)</f>
        <v>37.679399999999994</v>
      </c>
      <c r="G69" s="822">
        <v>223</v>
      </c>
      <c r="H69" s="822">
        <v>230</v>
      </c>
      <c r="I69" s="822">
        <v>226</v>
      </c>
      <c r="J69" s="822">
        <v>391</v>
      </c>
      <c r="K69" s="822">
        <v>394</v>
      </c>
      <c r="L69" s="822">
        <v>391</v>
      </c>
      <c r="M69" s="151">
        <v>28</v>
      </c>
      <c r="N69" s="151">
        <v>24</v>
      </c>
      <c r="O69" s="177">
        <v>58</v>
      </c>
      <c r="P69" s="177">
        <v>2</v>
      </c>
    </row>
    <row r="70" spans="1:17" ht="20.25" customHeight="1" thickBot="1" x14ac:dyDescent="0.25">
      <c r="A70" s="795"/>
      <c r="B70" s="802"/>
      <c r="C70" s="401">
        <v>15</v>
      </c>
      <c r="D70" s="191" t="s">
        <v>139</v>
      </c>
      <c r="E70" s="424"/>
      <c r="F70" s="686">
        <f t="shared" ref="F70:F74" si="9">((O70*1.73*220*0.9)/1000)+((N70*1.73*220*0.9)/1000)+((M70*1.73*220*0.9)/1000)</f>
        <v>40.077179999999998</v>
      </c>
      <c r="G70" s="823"/>
      <c r="H70" s="823"/>
      <c r="I70" s="823"/>
      <c r="J70" s="823"/>
      <c r="K70" s="823"/>
      <c r="L70" s="823"/>
      <c r="M70" s="151">
        <v>22</v>
      </c>
      <c r="N70" s="151">
        <v>43</v>
      </c>
      <c r="O70" s="177">
        <v>52</v>
      </c>
      <c r="P70" s="177">
        <v>19</v>
      </c>
    </row>
    <row r="71" spans="1:17" ht="22.5" customHeight="1" thickBot="1" x14ac:dyDescent="0.25">
      <c r="A71" s="795"/>
      <c r="B71" s="802"/>
      <c r="C71" s="401">
        <v>16</v>
      </c>
      <c r="D71" s="191" t="s">
        <v>140</v>
      </c>
      <c r="E71" s="424"/>
      <c r="F71" s="686">
        <f t="shared" si="9"/>
        <v>41.104800000000004</v>
      </c>
      <c r="G71" s="686"/>
      <c r="H71" s="686"/>
      <c r="I71" s="686"/>
      <c r="J71" s="686"/>
      <c r="K71" s="686"/>
      <c r="L71" s="686"/>
      <c r="M71" s="151">
        <v>40</v>
      </c>
      <c r="N71" s="151">
        <v>26</v>
      </c>
      <c r="O71" s="177">
        <v>54</v>
      </c>
      <c r="P71" s="177">
        <v>17</v>
      </c>
    </row>
    <row r="72" spans="1:17" ht="21.75" customHeight="1" thickBot="1" x14ac:dyDescent="0.25">
      <c r="A72" s="795"/>
      <c r="B72" s="802"/>
      <c r="C72" s="401">
        <v>18</v>
      </c>
      <c r="D72" s="191" t="s">
        <v>141</v>
      </c>
      <c r="E72" s="424"/>
      <c r="F72" s="686">
        <f t="shared" si="9"/>
        <v>0</v>
      </c>
      <c r="G72" s="686"/>
      <c r="H72" s="686"/>
      <c r="I72" s="686"/>
      <c r="J72" s="686"/>
      <c r="K72" s="686"/>
      <c r="L72" s="686"/>
      <c r="M72" s="151">
        <v>0</v>
      </c>
      <c r="N72" s="151">
        <v>0</v>
      </c>
      <c r="O72" s="177">
        <v>0</v>
      </c>
      <c r="P72" s="177">
        <v>0</v>
      </c>
    </row>
    <row r="73" spans="1:17" ht="23.25" customHeight="1" thickBot="1" x14ac:dyDescent="0.25">
      <c r="A73" s="795"/>
      <c r="B73" s="802"/>
      <c r="C73" s="401">
        <v>20</v>
      </c>
      <c r="D73" s="191" t="s">
        <v>142</v>
      </c>
      <c r="E73" s="424"/>
      <c r="F73" s="686">
        <f t="shared" si="9"/>
        <v>31.856219999999997</v>
      </c>
      <c r="G73" s="686"/>
      <c r="H73" s="686"/>
      <c r="I73" s="686"/>
      <c r="J73" s="686"/>
      <c r="K73" s="686"/>
      <c r="L73" s="686"/>
      <c r="M73" s="151">
        <v>44</v>
      </c>
      <c r="N73" s="151">
        <v>21</v>
      </c>
      <c r="O73" s="177">
        <v>28</v>
      </c>
      <c r="P73" s="177">
        <v>25</v>
      </c>
    </row>
    <row r="74" spans="1:17" ht="23.25" customHeight="1" thickBot="1" x14ac:dyDescent="0.25">
      <c r="A74" s="795"/>
      <c r="B74" s="802"/>
      <c r="C74" s="401"/>
      <c r="D74" s="191"/>
      <c r="E74" s="424"/>
      <c r="F74" s="686">
        <f t="shared" si="9"/>
        <v>0</v>
      </c>
      <c r="G74" s="686"/>
      <c r="H74" s="686"/>
      <c r="I74" s="686"/>
      <c r="J74" s="686"/>
      <c r="K74" s="686"/>
      <c r="L74" s="686"/>
      <c r="M74" s="151"/>
      <c r="N74" s="151"/>
      <c r="O74" s="177"/>
      <c r="P74" s="177"/>
    </row>
    <row r="75" spans="1:17" ht="23.25" customHeight="1" thickBot="1" x14ac:dyDescent="0.25">
      <c r="A75" s="795"/>
      <c r="B75" s="802"/>
      <c r="C75" s="401"/>
      <c r="D75" s="191"/>
      <c r="E75" s="424"/>
      <c r="F75" s="424"/>
      <c r="G75" s="424"/>
      <c r="H75" s="424"/>
      <c r="I75" s="424"/>
      <c r="J75" s="424"/>
      <c r="K75" s="424"/>
      <c r="L75" s="424"/>
      <c r="M75" s="151"/>
      <c r="N75" s="151"/>
      <c r="O75" s="177"/>
      <c r="P75" s="177"/>
    </row>
    <row r="76" spans="1:17" ht="19.5" thickBot="1" x14ac:dyDescent="0.25">
      <c r="A76" s="795"/>
      <c r="B76" s="802"/>
      <c r="C76" s="401"/>
      <c r="D76" s="3" t="s">
        <v>1313</v>
      </c>
      <c r="E76" s="393"/>
      <c r="F76" s="393"/>
      <c r="G76" s="393"/>
      <c r="H76" s="393"/>
      <c r="I76" s="393"/>
      <c r="J76" s="393"/>
      <c r="K76" s="393"/>
      <c r="L76" s="393"/>
      <c r="M76" s="1">
        <f>SUM(M69:M73)</f>
        <v>134</v>
      </c>
      <c r="N76" s="1">
        <f>SUM(N69:N73)</f>
        <v>114</v>
      </c>
      <c r="O76" s="36">
        <f>SUM(O69:O73)</f>
        <v>192</v>
      </c>
      <c r="P76" s="36">
        <f>SUM(P69:P73)</f>
        <v>63</v>
      </c>
    </row>
    <row r="77" spans="1:17" ht="19.5" thickBot="1" x14ac:dyDescent="0.25">
      <c r="A77" s="795"/>
      <c r="B77" s="802"/>
      <c r="C77" s="401"/>
      <c r="D77" s="3" t="s">
        <v>1315</v>
      </c>
      <c r="E77" s="393"/>
      <c r="F77" s="393"/>
      <c r="G77" s="393"/>
      <c r="H77" s="393"/>
      <c r="I77" s="393"/>
      <c r="J77" s="393"/>
      <c r="K77" s="393"/>
      <c r="L77" s="393"/>
      <c r="M77" s="135">
        <f t="shared" ref="M77:O77" si="10">(M76*1.73*220*0.9)/1000</f>
        <v>45.900359999999999</v>
      </c>
      <c r="N77" s="135">
        <f t="shared" si="10"/>
        <v>39.049560000000007</v>
      </c>
      <c r="O77" s="135">
        <f t="shared" si="10"/>
        <v>65.767679999999999</v>
      </c>
      <c r="P77" s="136"/>
      <c r="Q77" s="168"/>
    </row>
    <row r="78" spans="1:17" ht="18.75" thickBot="1" x14ac:dyDescent="0.25">
      <c r="A78" s="795"/>
      <c r="B78" s="802"/>
      <c r="C78" s="401"/>
      <c r="D78" s="3" t="s">
        <v>1317</v>
      </c>
      <c r="E78" s="394"/>
      <c r="F78" s="394"/>
      <c r="G78" s="394"/>
      <c r="H78" s="394"/>
      <c r="I78" s="394"/>
      <c r="J78" s="394"/>
      <c r="K78" s="394"/>
      <c r="L78" s="394"/>
      <c r="M78" s="788">
        <f>(M77+N77+O77)</f>
        <v>150.7176</v>
      </c>
      <c r="N78" s="789"/>
      <c r="O78" s="789"/>
      <c r="P78" s="790"/>
    </row>
    <row r="79" spans="1:17" ht="22.5" customHeight="1" thickBot="1" x14ac:dyDescent="0.25">
      <c r="A79" s="796"/>
      <c r="B79" s="803"/>
      <c r="C79" s="405"/>
      <c r="D79" s="9" t="s">
        <v>59</v>
      </c>
      <c r="E79" s="407"/>
      <c r="F79" s="407"/>
      <c r="G79" s="407"/>
      <c r="H79" s="407"/>
      <c r="I79" s="407"/>
      <c r="J79" s="407"/>
      <c r="K79" s="407"/>
      <c r="L79" s="407"/>
      <c r="M79" s="10">
        <f>M76+M64</f>
        <v>184</v>
      </c>
      <c r="N79" s="10">
        <f>N76+N64</f>
        <v>136</v>
      </c>
      <c r="O79" s="37">
        <f>O76+O64</f>
        <v>229</v>
      </c>
      <c r="P79" s="37">
        <f>P76+P64</f>
        <v>94</v>
      </c>
    </row>
    <row r="80" spans="1:17" ht="38.25" customHeight="1" thickBot="1" x14ac:dyDescent="0.25">
      <c r="A80" s="637"/>
      <c r="B80" s="617"/>
      <c r="C80" s="617"/>
      <c r="D80" s="638" t="str">
        <f>HYPERLINK("#Оглавление!h7","&lt;&lt;&lt;&lt;&lt;")</f>
        <v>&lt;&lt;&lt;&lt;&lt;</v>
      </c>
      <c r="E80" s="617"/>
      <c r="F80" s="674"/>
      <c r="G80" s="674"/>
      <c r="H80" s="674"/>
      <c r="I80" s="674"/>
      <c r="J80" s="674"/>
      <c r="K80" s="674"/>
      <c r="L80" s="674"/>
      <c r="M80" s="617"/>
      <c r="N80" s="617"/>
      <c r="O80" s="617"/>
      <c r="P80" s="617"/>
    </row>
    <row r="81" spans="1:16" ht="54.75" thickBot="1" x14ac:dyDescent="0.35">
      <c r="A81" s="712">
        <v>43927</v>
      </c>
      <c r="B81" s="31"/>
      <c r="C81" s="387" t="s">
        <v>1436</v>
      </c>
      <c r="D81" s="137" t="s">
        <v>1351</v>
      </c>
      <c r="E81" s="390" t="s">
        <v>1435</v>
      </c>
      <c r="F81" s="499" t="s">
        <v>1511</v>
      </c>
      <c r="G81" s="499" t="s">
        <v>1557</v>
      </c>
      <c r="H81" s="720" t="s">
        <v>1558</v>
      </c>
      <c r="I81" s="499" t="s">
        <v>1559</v>
      </c>
      <c r="J81" s="720" t="s">
        <v>1446</v>
      </c>
      <c r="K81" s="499" t="s">
        <v>1560</v>
      </c>
      <c r="L81" s="499" t="s">
        <v>1561</v>
      </c>
      <c r="M81" s="140" t="str">
        <f>'Данные по ТП'!C44</f>
        <v>ТМ-400/10</v>
      </c>
      <c r="N81" s="139" t="s">
        <v>1352</v>
      </c>
      <c r="O81" s="138" t="s">
        <v>5</v>
      </c>
      <c r="P81" s="138">
        <f>'Данные по ТП'!F44</f>
        <v>52818</v>
      </c>
    </row>
    <row r="82" spans="1:16" ht="19.5" thickBot="1" x14ac:dyDescent="0.35">
      <c r="A82" s="794" t="s">
        <v>1074</v>
      </c>
      <c r="B82" s="791" t="s">
        <v>212</v>
      </c>
      <c r="C82" s="401">
        <v>1</v>
      </c>
      <c r="D82" s="183" t="s">
        <v>957</v>
      </c>
      <c r="E82" s="396"/>
      <c r="F82" s="686">
        <f>((O82*1.73*220*0.9)/1000)+((N82*1.73*220*0.9)/1000)+((M82*1.73*220*0.9)/1000)</f>
        <v>0</v>
      </c>
      <c r="G82" s="822">
        <v>223</v>
      </c>
      <c r="H82" s="822">
        <v>225</v>
      </c>
      <c r="I82" s="822">
        <v>225</v>
      </c>
      <c r="J82" s="822">
        <v>395</v>
      </c>
      <c r="K82" s="822">
        <v>393</v>
      </c>
      <c r="L82" s="822">
        <v>393</v>
      </c>
      <c r="M82" s="151">
        <v>0</v>
      </c>
      <c r="N82" s="151">
        <v>0</v>
      </c>
      <c r="O82" s="177">
        <v>0</v>
      </c>
      <c r="P82" s="177">
        <v>0</v>
      </c>
    </row>
    <row r="83" spans="1:16" ht="19.5" thickBot="1" x14ac:dyDescent="0.35">
      <c r="A83" s="800"/>
      <c r="B83" s="826"/>
      <c r="C83" s="401">
        <v>2</v>
      </c>
      <c r="D83" s="183" t="s">
        <v>143</v>
      </c>
      <c r="E83" s="396"/>
      <c r="F83" s="686">
        <f t="shared" ref="F83:F87" si="11">((O83*1.73*220*0.9)/1000)+((N83*1.73*220*0.9)/1000)+((M83*1.73*220*0.9)/1000)</f>
        <v>3.4253999999999998</v>
      </c>
      <c r="G83" s="823"/>
      <c r="H83" s="823"/>
      <c r="I83" s="823"/>
      <c r="J83" s="823"/>
      <c r="K83" s="823"/>
      <c r="L83" s="823"/>
      <c r="M83" s="151">
        <v>0</v>
      </c>
      <c r="N83" s="151">
        <v>7</v>
      </c>
      <c r="O83" s="177">
        <v>3</v>
      </c>
      <c r="P83" s="177">
        <v>3</v>
      </c>
    </row>
    <row r="84" spans="1:16" ht="19.5" thickBot="1" x14ac:dyDescent="0.35">
      <c r="A84" s="800"/>
      <c r="B84" s="826"/>
      <c r="C84" s="401">
        <v>3</v>
      </c>
      <c r="D84" s="183" t="s">
        <v>958</v>
      </c>
      <c r="E84" s="396"/>
      <c r="F84" s="686">
        <f t="shared" si="11"/>
        <v>2.7403200000000001</v>
      </c>
      <c r="G84" s="686"/>
      <c r="H84" s="686"/>
      <c r="I84" s="686"/>
      <c r="J84" s="686"/>
      <c r="K84" s="686"/>
      <c r="L84" s="686"/>
      <c r="M84" s="151">
        <v>2</v>
      </c>
      <c r="N84" s="151">
        <v>3</v>
      </c>
      <c r="O84" s="177">
        <v>3</v>
      </c>
      <c r="P84" s="177">
        <v>1</v>
      </c>
    </row>
    <row r="85" spans="1:16" ht="19.5" thickBot="1" x14ac:dyDescent="0.35">
      <c r="A85" s="800"/>
      <c r="B85" s="826"/>
      <c r="C85" s="401">
        <v>4</v>
      </c>
      <c r="D85" s="183" t="s">
        <v>144</v>
      </c>
      <c r="E85" s="396"/>
      <c r="F85" s="686">
        <f t="shared" si="11"/>
        <v>0</v>
      </c>
      <c r="G85" s="686"/>
      <c r="H85" s="686"/>
      <c r="I85" s="686"/>
      <c r="J85" s="686"/>
      <c r="K85" s="686"/>
      <c r="L85" s="686"/>
      <c r="M85" s="151">
        <v>0</v>
      </c>
      <c r="N85" s="151">
        <v>0</v>
      </c>
      <c r="O85" s="177">
        <v>0</v>
      </c>
      <c r="P85" s="177">
        <v>0</v>
      </c>
    </row>
    <row r="86" spans="1:16" ht="19.5" thickBot="1" x14ac:dyDescent="0.35">
      <c r="A86" s="800"/>
      <c r="B86" s="826"/>
      <c r="C86" s="401"/>
      <c r="D86" s="183"/>
      <c r="E86" s="396"/>
      <c r="F86" s="686">
        <f t="shared" si="11"/>
        <v>0</v>
      </c>
      <c r="G86" s="686"/>
      <c r="H86" s="686"/>
      <c r="I86" s="686"/>
      <c r="J86" s="686"/>
      <c r="K86" s="686"/>
      <c r="L86" s="686"/>
      <c r="M86" s="151"/>
      <c r="N86" s="151"/>
      <c r="O86" s="177"/>
      <c r="P86" s="177"/>
    </row>
    <row r="87" spans="1:16" ht="19.5" thickBot="1" x14ac:dyDescent="0.35">
      <c r="A87" s="800"/>
      <c r="B87" s="826"/>
      <c r="C87" s="401"/>
      <c r="D87" s="183"/>
      <c r="E87" s="396"/>
      <c r="F87" s="686">
        <f t="shared" si="11"/>
        <v>0</v>
      </c>
      <c r="G87" s="686"/>
      <c r="H87" s="686"/>
      <c r="I87" s="686"/>
      <c r="J87" s="686"/>
      <c r="K87" s="686"/>
      <c r="L87" s="686"/>
      <c r="M87" s="151"/>
      <c r="N87" s="151"/>
      <c r="O87" s="177"/>
      <c r="P87" s="177"/>
    </row>
    <row r="88" spans="1:16" ht="19.5" thickBot="1" x14ac:dyDescent="0.25">
      <c r="A88" s="800"/>
      <c r="B88" s="826"/>
      <c r="C88" s="401"/>
      <c r="D88" s="3" t="s">
        <v>1314</v>
      </c>
      <c r="E88" s="393"/>
      <c r="F88" s="393"/>
      <c r="G88" s="393"/>
      <c r="H88" s="393"/>
      <c r="I88" s="393"/>
      <c r="J88" s="393"/>
      <c r="K88" s="393"/>
      <c r="L88" s="393"/>
      <c r="M88" s="1">
        <f>SUM(M82:M85)</f>
        <v>2</v>
      </c>
      <c r="N88" s="1">
        <f>SUM(N82:N85)</f>
        <v>10</v>
      </c>
      <c r="O88" s="36">
        <f>SUM(O82:O85)</f>
        <v>6</v>
      </c>
      <c r="P88" s="36">
        <f>SUM(P82:P85)</f>
        <v>4</v>
      </c>
    </row>
    <row r="89" spans="1:16" ht="19.5" thickBot="1" x14ac:dyDescent="0.25">
      <c r="A89" s="800"/>
      <c r="B89" s="826"/>
      <c r="C89" s="401"/>
      <c r="D89" s="3" t="s">
        <v>1315</v>
      </c>
      <c r="E89" s="393"/>
      <c r="F89" s="393"/>
      <c r="G89" s="393"/>
      <c r="H89" s="393"/>
      <c r="I89" s="393"/>
      <c r="J89" s="393"/>
      <c r="K89" s="393"/>
      <c r="L89" s="393"/>
      <c r="M89" s="135">
        <f t="shared" ref="M89:O89" si="12">(M88*1.73*220*0.9)/1000</f>
        <v>0.68508000000000002</v>
      </c>
      <c r="N89" s="135">
        <f t="shared" si="12"/>
        <v>3.4254000000000002</v>
      </c>
      <c r="O89" s="135">
        <f t="shared" si="12"/>
        <v>2.05524</v>
      </c>
      <c r="P89" s="136"/>
    </row>
    <row r="90" spans="1:16" ht="18.75" thickBot="1" x14ac:dyDescent="0.25">
      <c r="A90" s="800"/>
      <c r="B90" s="826"/>
      <c r="C90" s="401"/>
      <c r="D90" s="3" t="s">
        <v>1316</v>
      </c>
      <c r="E90" s="394"/>
      <c r="F90" s="394"/>
      <c r="G90" s="394"/>
      <c r="H90" s="394"/>
      <c r="I90" s="394"/>
      <c r="J90" s="394"/>
      <c r="K90" s="394"/>
      <c r="L90" s="394"/>
      <c r="M90" s="788">
        <f>(M89+N89+O89)</f>
        <v>6.1657200000000003</v>
      </c>
      <c r="N90" s="789"/>
      <c r="O90" s="789"/>
      <c r="P90" s="790"/>
    </row>
    <row r="91" spans="1:16" ht="19.5" thickBot="1" x14ac:dyDescent="0.35">
      <c r="A91" s="800"/>
      <c r="B91" s="826"/>
      <c r="C91" s="404"/>
      <c r="D91" s="845"/>
      <c r="E91" s="846"/>
      <c r="F91" s="846"/>
      <c r="G91" s="846"/>
      <c r="H91" s="846"/>
      <c r="I91" s="846"/>
      <c r="J91" s="846"/>
      <c r="K91" s="846"/>
      <c r="L91" s="846"/>
      <c r="M91" s="846"/>
      <c r="N91" s="846"/>
      <c r="O91" s="846"/>
      <c r="P91" s="847"/>
    </row>
    <row r="92" spans="1:16" ht="37.5" customHeight="1" thickBot="1" x14ac:dyDescent="0.25">
      <c r="A92" s="800"/>
      <c r="B92" s="826"/>
      <c r="C92" s="387" t="s">
        <v>1436</v>
      </c>
      <c r="D92" s="124" t="s">
        <v>1327</v>
      </c>
      <c r="E92" s="390" t="s">
        <v>1435</v>
      </c>
      <c r="F92" s="499" t="s">
        <v>1511</v>
      </c>
      <c r="G92" s="499" t="s">
        <v>1557</v>
      </c>
      <c r="H92" s="720" t="s">
        <v>1558</v>
      </c>
      <c r="I92" s="499" t="s">
        <v>1559</v>
      </c>
      <c r="J92" s="720" t="s">
        <v>1446</v>
      </c>
      <c r="K92" s="499" t="s">
        <v>1560</v>
      </c>
      <c r="L92" s="499" t="s">
        <v>1561</v>
      </c>
      <c r="M92" s="125" t="str">
        <f>'Данные по ТП'!C45</f>
        <v>ТМ-400/10</v>
      </c>
      <c r="N92" s="126" t="s">
        <v>1352</v>
      </c>
      <c r="O92" s="125" t="s">
        <v>5</v>
      </c>
      <c r="P92" s="127">
        <f>'Данные по ТП'!F45</f>
        <v>52859</v>
      </c>
    </row>
    <row r="93" spans="1:16" ht="19.5" thickBot="1" x14ac:dyDescent="0.35">
      <c r="A93" s="800"/>
      <c r="B93" s="826"/>
      <c r="C93" s="401">
        <v>5</v>
      </c>
      <c r="D93" s="183" t="s">
        <v>960</v>
      </c>
      <c r="E93" s="396"/>
      <c r="F93" s="686">
        <f>((O93*1.73*220*0.9)/1000)+((N93*1.73*220*0.9)/1000)+((M93*1.73*220*0.9)/1000)</f>
        <v>10.96128</v>
      </c>
      <c r="G93" s="822"/>
      <c r="H93" s="822"/>
      <c r="I93" s="822"/>
      <c r="J93" s="822"/>
      <c r="K93" s="822"/>
      <c r="L93" s="822"/>
      <c r="M93" s="151">
        <v>9</v>
      </c>
      <c r="N93" s="151">
        <v>13</v>
      </c>
      <c r="O93" s="177">
        <v>10</v>
      </c>
      <c r="P93" s="177">
        <v>6</v>
      </c>
    </row>
    <row r="94" spans="1:16" ht="19.5" thickBot="1" x14ac:dyDescent="0.35">
      <c r="A94" s="800"/>
      <c r="B94" s="826"/>
      <c r="C94" s="401">
        <v>7</v>
      </c>
      <c r="D94" s="183" t="s">
        <v>145</v>
      </c>
      <c r="E94" s="396"/>
      <c r="F94" s="686">
        <f t="shared" ref="F94:F98" si="13">((O94*1.73*220*0.9)/1000)+((N94*1.73*220*0.9)/1000)+((M94*1.73*220*0.9)/1000)</f>
        <v>0</v>
      </c>
      <c r="G94" s="823"/>
      <c r="H94" s="823"/>
      <c r="I94" s="823"/>
      <c r="J94" s="823"/>
      <c r="K94" s="823"/>
      <c r="L94" s="823"/>
      <c r="M94" s="151">
        <v>0</v>
      </c>
      <c r="N94" s="151">
        <v>0</v>
      </c>
      <c r="O94" s="177">
        <v>0</v>
      </c>
      <c r="P94" s="177">
        <v>0</v>
      </c>
    </row>
    <row r="95" spans="1:16" ht="19.5" thickBot="1" x14ac:dyDescent="0.35">
      <c r="A95" s="800"/>
      <c r="B95" s="826"/>
      <c r="C95" s="401">
        <v>8</v>
      </c>
      <c r="D95" s="183" t="s">
        <v>959</v>
      </c>
      <c r="E95" s="396"/>
      <c r="F95" s="686">
        <f t="shared" si="13"/>
        <v>0</v>
      </c>
      <c r="G95" s="686"/>
      <c r="H95" s="686"/>
      <c r="I95" s="686"/>
      <c r="J95" s="686"/>
      <c r="K95" s="686"/>
      <c r="L95" s="686"/>
      <c r="M95" s="151">
        <v>0</v>
      </c>
      <c r="N95" s="151">
        <v>0</v>
      </c>
      <c r="O95" s="177">
        <v>0</v>
      </c>
      <c r="P95" s="177">
        <v>0</v>
      </c>
    </row>
    <row r="96" spans="1:16" ht="19.5" thickBot="1" x14ac:dyDescent="0.35">
      <c r="A96" s="800"/>
      <c r="B96" s="826"/>
      <c r="C96" s="401">
        <v>10</v>
      </c>
      <c r="D96" s="183" t="s">
        <v>146</v>
      </c>
      <c r="E96" s="396"/>
      <c r="F96" s="686">
        <f t="shared" si="13"/>
        <v>6.5082599999999999</v>
      </c>
      <c r="G96" s="686"/>
      <c r="H96" s="686"/>
      <c r="I96" s="686"/>
      <c r="J96" s="686"/>
      <c r="K96" s="686"/>
      <c r="L96" s="686"/>
      <c r="M96" s="151">
        <v>19</v>
      </c>
      <c r="N96" s="151">
        <v>0</v>
      </c>
      <c r="O96" s="177">
        <v>0</v>
      </c>
      <c r="P96" s="177">
        <v>19</v>
      </c>
    </row>
    <row r="97" spans="1:17" ht="19.5" thickBot="1" x14ac:dyDescent="0.35">
      <c r="A97" s="800"/>
      <c r="B97" s="826"/>
      <c r="C97" s="401"/>
      <c r="D97" s="183"/>
      <c r="E97" s="396"/>
      <c r="F97" s="686">
        <f t="shared" si="13"/>
        <v>0</v>
      </c>
      <c r="G97" s="686"/>
      <c r="H97" s="686"/>
      <c r="I97" s="686"/>
      <c r="J97" s="686"/>
      <c r="K97" s="686"/>
      <c r="L97" s="686"/>
      <c r="M97" s="151"/>
      <c r="N97" s="151"/>
      <c r="O97" s="177"/>
      <c r="P97" s="177"/>
    </row>
    <row r="98" spans="1:17" ht="19.5" thickBot="1" x14ac:dyDescent="0.35">
      <c r="A98" s="800"/>
      <c r="B98" s="826"/>
      <c r="C98" s="401"/>
      <c r="D98" s="183"/>
      <c r="E98" s="396"/>
      <c r="F98" s="686">
        <f t="shared" si="13"/>
        <v>0</v>
      </c>
      <c r="G98" s="686"/>
      <c r="H98" s="686"/>
      <c r="I98" s="686"/>
      <c r="J98" s="686"/>
      <c r="K98" s="686"/>
      <c r="L98" s="686"/>
      <c r="M98" s="151"/>
      <c r="N98" s="151"/>
      <c r="O98" s="177"/>
      <c r="P98" s="177"/>
    </row>
    <row r="99" spans="1:17" ht="19.5" thickBot="1" x14ac:dyDescent="0.25">
      <c r="A99" s="800"/>
      <c r="B99" s="826"/>
      <c r="C99" s="401"/>
      <c r="D99" s="3" t="s">
        <v>1313</v>
      </c>
      <c r="E99" s="393"/>
      <c r="F99" s="393"/>
      <c r="G99" s="393"/>
      <c r="H99" s="393"/>
      <c r="I99" s="393"/>
      <c r="J99" s="393"/>
      <c r="K99" s="393"/>
      <c r="L99" s="393"/>
      <c r="M99" s="1">
        <f>SUM(M93:M96)</f>
        <v>28</v>
      </c>
      <c r="N99" s="1">
        <f>SUM(N93:N96)</f>
        <v>13</v>
      </c>
      <c r="O99" s="36">
        <f>SUM(O93:O96)</f>
        <v>10</v>
      </c>
      <c r="P99" s="36">
        <f>SUM(P93:P96)</f>
        <v>25</v>
      </c>
    </row>
    <row r="100" spans="1:17" ht="19.5" thickBot="1" x14ac:dyDescent="0.25">
      <c r="A100" s="800"/>
      <c r="B100" s="826"/>
      <c r="C100" s="401"/>
      <c r="D100" s="3" t="s">
        <v>1315</v>
      </c>
      <c r="E100" s="393"/>
      <c r="F100" s="393"/>
      <c r="G100" s="393"/>
      <c r="H100" s="393"/>
      <c r="I100" s="393"/>
      <c r="J100" s="393"/>
      <c r="K100" s="393"/>
      <c r="L100" s="393"/>
      <c r="M100" s="135">
        <f t="shared" ref="M100:O100" si="14">(M99*1.73*220*0.9)/1000</f>
        <v>9.5911199999999983</v>
      </c>
      <c r="N100" s="135">
        <f t="shared" si="14"/>
        <v>4.4530199999999995</v>
      </c>
      <c r="O100" s="135">
        <f t="shared" si="14"/>
        <v>3.4254000000000002</v>
      </c>
      <c r="P100" s="136"/>
      <c r="Q100" s="168"/>
    </row>
    <row r="101" spans="1:17" ht="18.75" thickBot="1" x14ac:dyDescent="0.25">
      <c r="A101" s="800"/>
      <c r="B101" s="826"/>
      <c r="C101" s="401"/>
      <c r="D101" s="3" t="s">
        <v>1317</v>
      </c>
      <c r="E101" s="394"/>
      <c r="F101" s="394"/>
      <c r="G101" s="394"/>
      <c r="H101" s="394"/>
      <c r="I101" s="394"/>
      <c r="J101" s="394"/>
      <c r="K101" s="394"/>
      <c r="L101" s="394"/>
      <c r="M101" s="788">
        <f>(M100+N100+O100)</f>
        <v>17.469539999999999</v>
      </c>
      <c r="N101" s="789"/>
      <c r="O101" s="789"/>
      <c r="P101" s="790"/>
    </row>
    <row r="102" spans="1:17" ht="21" thickBot="1" x14ac:dyDescent="0.25">
      <c r="A102" s="801"/>
      <c r="B102" s="827"/>
      <c r="C102" s="405"/>
      <c r="D102" s="9" t="s">
        <v>59</v>
      </c>
      <c r="E102" s="407"/>
      <c r="F102" s="407"/>
      <c r="G102" s="407"/>
      <c r="H102" s="407"/>
      <c r="I102" s="407"/>
      <c r="J102" s="407"/>
      <c r="K102" s="407"/>
      <c r="L102" s="407"/>
      <c r="M102" s="10">
        <f>M99+M88</f>
        <v>30</v>
      </c>
      <c r="N102" s="10">
        <f>N99+N88</f>
        <v>23</v>
      </c>
      <c r="O102" s="37">
        <f>O99+O88</f>
        <v>16</v>
      </c>
      <c r="P102" s="37">
        <f>P99+P88</f>
        <v>29</v>
      </c>
    </row>
    <row r="103" spans="1:17" ht="39" customHeight="1" thickBot="1" x14ac:dyDescent="0.25">
      <c r="A103" s="629"/>
      <c r="B103" s="629"/>
      <c r="C103" s="629"/>
      <c r="D103" s="713" t="str">
        <f>HYPERLINK("#Оглавление!h7","&lt;&lt;&lt;&lt;&lt;")</f>
        <v>&lt;&lt;&lt;&lt;&lt;</v>
      </c>
      <c r="E103" s="629"/>
      <c r="F103" s="629"/>
      <c r="G103" s="629"/>
      <c r="H103" s="629"/>
      <c r="I103" s="629"/>
      <c r="J103" s="629"/>
      <c r="K103" s="629"/>
      <c r="L103" s="629"/>
      <c r="M103" s="629"/>
      <c r="N103" s="629"/>
      <c r="O103" s="629"/>
      <c r="P103" s="629"/>
    </row>
    <row r="104" spans="1:17" ht="54.75" thickBot="1" x14ac:dyDescent="0.35">
      <c r="A104" s="714">
        <v>43927</v>
      </c>
      <c r="B104" s="715"/>
      <c r="C104" s="706" t="s">
        <v>1436</v>
      </c>
      <c r="D104" s="716" t="s">
        <v>1351</v>
      </c>
      <c r="E104" s="390" t="s">
        <v>1435</v>
      </c>
      <c r="F104" s="499" t="s">
        <v>1511</v>
      </c>
      <c r="G104" s="499" t="s">
        <v>1557</v>
      </c>
      <c r="H104" s="720" t="s">
        <v>1558</v>
      </c>
      <c r="I104" s="499" t="s">
        <v>1559</v>
      </c>
      <c r="J104" s="720" t="s">
        <v>1446</v>
      </c>
      <c r="K104" s="499" t="s">
        <v>1560</v>
      </c>
      <c r="L104" s="499" t="s">
        <v>1561</v>
      </c>
      <c r="M104" s="717" t="str">
        <f>'Данные по ТП'!C46</f>
        <v>ТМ-400/10</v>
      </c>
      <c r="N104" s="236" t="s">
        <v>1352</v>
      </c>
      <c r="O104" s="127" t="s">
        <v>5</v>
      </c>
      <c r="P104" s="127">
        <f>'Данные по ТП'!F46</f>
        <v>11985</v>
      </c>
    </row>
    <row r="105" spans="1:17" ht="21.75" customHeight="1" thickBot="1" x14ac:dyDescent="0.35">
      <c r="A105" s="797" t="s">
        <v>1610</v>
      </c>
      <c r="B105" s="791" t="s">
        <v>213</v>
      </c>
      <c r="C105" s="401">
        <v>1</v>
      </c>
      <c r="D105" s="183" t="s">
        <v>147</v>
      </c>
      <c r="E105" s="396"/>
      <c r="F105" s="686">
        <f>((O105*1.73*220*0.9)/1000)+((N105*1.73*220*0.9)/1000)+((M105*1.73*220*0.9)/1000)</f>
        <v>21.237480000000001</v>
      </c>
      <c r="G105" s="822">
        <v>242</v>
      </c>
      <c r="H105" s="822">
        <v>229</v>
      </c>
      <c r="I105" s="822">
        <v>240</v>
      </c>
      <c r="J105" s="822">
        <v>410</v>
      </c>
      <c r="K105" s="822">
        <v>413</v>
      </c>
      <c r="L105" s="822">
        <v>412</v>
      </c>
      <c r="M105" s="151">
        <v>6</v>
      </c>
      <c r="N105" s="151">
        <v>20</v>
      </c>
      <c r="O105" s="192">
        <v>36</v>
      </c>
      <c r="P105" s="177">
        <v>19</v>
      </c>
    </row>
    <row r="106" spans="1:17" ht="21" customHeight="1" thickBot="1" x14ac:dyDescent="0.35">
      <c r="A106" s="843"/>
      <c r="B106" s="802"/>
      <c r="C106" s="401">
        <v>2</v>
      </c>
      <c r="D106" s="183" t="s">
        <v>148</v>
      </c>
      <c r="E106" s="396"/>
      <c r="F106" s="686">
        <f t="shared" ref="F106:F110" si="15">((O106*1.73*220*0.9)/1000)+((N106*1.73*220*0.9)/1000)+((M106*1.73*220*0.9)/1000)</f>
        <v>56.519099999999995</v>
      </c>
      <c r="G106" s="823"/>
      <c r="H106" s="823"/>
      <c r="I106" s="823"/>
      <c r="J106" s="823"/>
      <c r="K106" s="823"/>
      <c r="L106" s="823"/>
      <c r="M106" s="151">
        <v>73</v>
      </c>
      <c r="N106" s="151">
        <v>59</v>
      </c>
      <c r="O106" s="192">
        <v>33</v>
      </c>
      <c r="P106" s="177">
        <v>30</v>
      </c>
    </row>
    <row r="107" spans="1:17" ht="19.5" customHeight="1" thickBot="1" x14ac:dyDescent="0.35">
      <c r="A107" s="843"/>
      <c r="B107" s="802"/>
      <c r="C107" s="401">
        <v>3</v>
      </c>
      <c r="D107" s="183" t="s">
        <v>149</v>
      </c>
      <c r="E107" s="396"/>
      <c r="F107" s="686">
        <f t="shared" si="15"/>
        <v>0</v>
      </c>
      <c r="G107" s="686"/>
      <c r="H107" s="686"/>
      <c r="I107" s="686"/>
      <c r="J107" s="686"/>
      <c r="K107" s="686"/>
      <c r="L107" s="686"/>
      <c r="M107" s="151">
        <v>0</v>
      </c>
      <c r="N107" s="151">
        <v>0</v>
      </c>
      <c r="O107" s="192">
        <v>0</v>
      </c>
      <c r="P107" s="177">
        <v>0</v>
      </c>
    </row>
    <row r="108" spans="1:17" ht="19.5" customHeight="1" thickBot="1" x14ac:dyDescent="0.35">
      <c r="A108" s="843"/>
      <c r="B108" s="802"/>
      <c r="C108" s="401">
        <v>4</v>
      </c>
      <c r="D108" s="183" t="s">
        <v>150</v>
      </c>
      <c r="E108" s="396"/>
      <c r="F108" s="686">
        <f t="shared" si="15"/>
        <v>2.7403200000000001</v>
      </c>
      <c r="G108" s="686"/>
      <c r="H108" s="686"/>
      <c r="I108" s="686"/>
      <c r="J108" s="686"/>
      <c r="K108" s="686"/>
      <c r="L108" s="686"/>
      <c r="M108" s="151">
        <v>4</v>
      </c>
      <c r="N108" s="151">
        <v>2</v>
      </c>
      <c r="O108" s="192">
        <v>2</v>
      </c>
      <c r="P108" s="177">
        <v>2</v>
      </c>
    </row>
    <row r="109" spans="1:17" ht="18" customHeight="1" thickBot="1" x14ac:dyDescent="0.35">
      <c r="A109" s="843"/>
      <c r="B109" s="802"/>
      <c r="C109" s="401">
        <v>5</v>
      </c>
      <c r="D109" s="183"/>
      <c r="E109" s="396"/>
      <c r="F109" s="686">
        <f t="shared" si="15"/>
        <v>0</v>
      </c>
      <c r="G109" s="686"/>
      <c r="H109" s="686"/>
      <c r="I109" s="686"/>
      <c r="J109" s="686"/>
      <c r="K109" s="686"/>
      <c r="L109" s="686"/>
      <c r="M109" s="151"/>
      <c r="N109" s="151"/>
      <c r="O109" s="192"/>
      <c r="P109" s="177"/>
    </row>
    <row r="110" spans="1:17" ht="18" customHeight="1" thickBot="1" x14ac:dyDescent="0.35">
      <c r="A110" s="843"/>
      <c r="B110" s="802"/>
      <c r="C110" s="401">
        <v>6</v>
      </c>
      <c r="D110" s="183" t="s">
        <v>151</v>
      </c>
      <c r="E110" s="396"/>
      <c r="F110" s="686">
        <f t="shared" si="15"/>
        <v>53.436239999999998</v>
      </c>
      <c r="G110" s="686"/>
      <c r="H110" s="686"/>
      <c r="I110" s="686"/>
      <c r="J110" s="686"/>
      <c r="K110" s="686"/>
      <c r="L110" s="686"/>
      <c r="M110" s="151">
        <v>52</v>
      </c>
      <c r="N110" s="151">
        <v>53</v>
      </c>
      <c r="O110" s="192">
        <v>51</v>
      </c>
      <c r="P110" s="177">
        <v>9</v>
      </c>
    </row>
    <row r="111" spans="1:17" ht="20.25" customHeight="1" thickBot="1" x14ac:dyDescent="0.35">
      <c r="A111" s="843"/>
      <c r="B111" s="802"/>
      <c r="C111" s="401">
        <v>7</v>
      </c>
      <c r="D111" s="183" t="s">
        <v>152</v>
      </c>
      <c r="E111" s="396"/>
      <c r="F111" s="396"/>
      <c r="G111" s="396"/>
      <c r="H111" s="396"/>
      <c r="I111" s="396"/>
      <c r="J111" s="396"/>
      <c r="K111" s="396"/>
      <c r="L111" s="396"/>
      <c r="M111" s="151" t="s">
        <v>1075</v>
      </c>
      <c r="N111" s="151"/>
      <c r="O111" s="192"/>
      <c r="P111" s="177"/>
    </row>
    <row r="112" spans="1:17" ht="15.75" customHeight="1" thickBot="1" x14ac:dyDescent="0.35">
      <c r="A112" s="843"/>
      <c r="B112" s="802"/>
      <c r="C112" s="401">
        <v>8</v>
      </c>
      <c r="D112" s="183" t="s">
        <v>1065</v>
      </c>
      <c r="E112" s="396"/>
      <c r="F112" s="396"/>
      <c r="G112" s="396"/>
      <c r="H112" s="396"/>
      <c r="I112" s="396"/>
      <c r="J112" s="396"/>
      <c r="K112" s="396"/>
      <c r="L112" s="396"/>
      <c r="M112" s="151"/>
      <c r="N112" s="151"/>
      <c r="O112" s="177"/>
      <c r="P112" s="177"/>
    </row>
    <row r="113" spans="1:17" ht="15.75" customHeight="1" thickBot="1" x14ac:dyDescent="0.35">
      <c r="A113" s="843"/>
      <c r="B113" s="802"/>
      <c r="C113" s="401"/>
      <c r="D113" s="183"/>
      <c r="E113" s="396"/>
      <c r="F113" s="396"/>
      <c r="G113" s="396"/>
      <c r="H113" s="396"/>
      <c r="I113" s="396"/>
      <c r="J113" s="396"/>
      <c r="K113" s="396"/>
      <c r="L113" s="396"/>
      <c r="M113" s="151"/>
      <c r="N113" s="151"/>
      <c r="O113" s="192"/>
      <c r="P113" s="177"/>
    </row>
    <row r="114" spans="1:17" ht="15.75" customHeight="1" thickBot="1" x14ac:dyDescent="0.35">
      <c r="A114" s="843"/>
      <c r="B114" s="802"/>
      <c r="C114" s="401"/>
      <c r="D114" s="183"/>
      <c r="E114" s="396"/>
      <c r="F114" s="396"/>
      <c r="G114" s="396"/>
      <c r="H114" s="396"/>
      <c r="I114" s="396"/>
      <c r="J114" s="396"/>
      <c r="K114" s="396"/>
      <c r="L114" s="396"/>
      <c r="M114" s="151"/>
      <c r="N114" s="151"/>
      <c r="O114" s="192"/>
      <c r="P114" s="177"/>
    </row>
    <row r="115" spans="1:17" ht="19.5" customHeight="1" thickBot="1" x14ac:dyDescent="0.25">
      <c r="A115" s="843"/>
      <c r="B115" s="802"/>
      <c r="C115" s="401"/>
      <c r="D115" s="3" t="s">
        <v>1314</v>
      </c>
      <c r="E115" s="393"/>
      <c r="F115" s="393"/>
      <c r="G115" s="393"/>
      <c r="H115" s="393"/>
      <c r="I115" s="393"/>
      <c r="J115" s="393"/>
      <c r="K115" s="393"/>
      <c r="L115" s="393"/>
      <c r="M115" s="1">
        <f>SUM(M105:M112)</f>
        <v>135</v>
      </c>
      <c r="N115" s="1">
        <f>SUM(N105:N112)</f>
        <v>134</v>
      </c>
      <c r="O115" s="83">
        <f>SUM(O105:O112)</f>
        <v>122</v>
      </c>
      <c r="P115" s="36">
        <f>SUM(P105:P112)</f>
        <v>60</v>
      </c>
    </row>
    <row r="116" spans="1:17" ht="19.5" customHeight="1" thickBot="1" x14ac:dyDescent="0.25">
      <c r="A116" s="843"/>
      <c r="B116" s="802"/>
      <c r="C116" s="401"/>
      <c r="D116" s="3" t="s">
        <v>1315</v>
      </c>
      <c r="E116" s="393"/>
      <c r="F116" s="393"/>
      <c r="G116" s="393"/>
      <c r="H116" s="393"/>
      <c r="I116" s="393"/>
      <c r="J116" s="393"/>
      <c r="K116" s="393"/>
      <c r="L116" s="393"/>
      <c r="M116" s="135">
        <f t="shared" ref="M116:O116" si="16">(M115*1.73*220*0.9)/1000</f>
        <v>46.242899999999999</v>
      </c>
      <c r="N116" s="135">
        <f t="shared" si="16"/>
        <v>45.900359999999999</v>
      </c>
      <c r="O116" s="135">
        <f t="shared" si="16"/>
        <v>41.789879999999997</v>
      </c>
      <c r="P116" s="136"/>
      <c r="Q116" s="168"/>
    </row>
    <row r="117" spans="1:17" ht="19.5" customHeight="1" thickBot="1" x14ac:dyDescent="0.25">
      <c r="A117" s="843"/>
      <c r="B117" s="802"/>
      <c r="C117" s="401"/>
      <c r="D117" s="3" t="s">
        <v>1316</v>
      </c>
      <c r="E117" s="394"/>
      <c r="F117" s="394"/>
      <c r="G117" s="394"/>
      <c r="H117" s="394"/>
      <c r="I117" s="394"/>
      <c r="J117" s="394"/>
      <c r="K117" s="394"/>
      <c r="L117" s="394"/>
      <c r="M117" s="788">
        <f>(M116+N116+O116)</f>
        <v>133.93313999999998</v>
      </c>
      <c r="N117" s="789"/>
      <c r="O117" s="789"/>
      <c r="P117" s="790"/>
      <c r="Q117" s="168"/>
    </row>
    <row r="118" spans="1:17" ht="19.5" customHeight="1" thickBot="1" x14ac:dyDescent="0.35">
      <c r="A118" s="843"/>
      <c r="B118" s="802"/>
      <c r="C118" s="404"/>
      <c r="D118" s="845"/>
      <c r="E118" s="846"/>
      <c r="F118" s="846"/>
      <c r="G118" s="846"/>
      <c r="H118" s="846"/>
      <c r="I118" s="846"/>
      <c r="J118" s="846"/>
      <c r="K118" s="846"/>
      <c r="L118" s="846"/>
      <c r="M118" s="846"/>
      <c r="N118" s="846"/>
      <c r="O118" s="846"/>
      <c r="P118" s="847"/>
      <c r="Q118" s="168"/>
    </row>
    <row r="119" spans="1:17" ht="34.5" customHeight="1" thickBot="1" x14ac:dyDescent="0.25">
      <c r="A119" s="843"/>
      <c r="B119" s="802"/>
      <c r="C119" s="387" t="s">
        <v>1436</v>
      </c>
      <c r="D119" s="124" t="s">
        <v>1327</v>
      </c>
      <c r="E119" s="390" t="s">
        <v>1435</v>
      </c>
      <c r="F119" s="499" t="s">
        <v>1511</v>
      </c>
      <c r="G119" s="499" t="s">
        <v>1557</v>
      </c>
      <c r="H119" s="720" t="s">
        <v>1558</v>
      </c>
      <c r="I119" s="499" t="s">
        <v>1559</v>
      </c>
      <c r="J119" s="720" t="s">
        <v>1446</v>
      </c>
      <c r="K119" s="499" t="s">
        <v>1560</v>
      </c>
      <c r="L119" s="499" t="s">
        <v>1561</v>
      </c>
      <c r="M119" s="125" t="str">
        <f>'Данные по ТП'!C47</f>
        <v>ТМГ-400/10</v>
      </c>
      <c r="N119" s="126" t="s">
        <v>1352</v>
      </c>
      <c r="O119" s="125" t="s">
        <v>5</v>
      </c>
      <c r="P119" s="127">
        <f>'Данные по ТП'!F47</f>
        <v>23313</v>
      </c>
    </row>
    <row r="120" spans="1:17" ht="16.5" customHeight="1" thickBot="1" x14ac:dyDescent="0.35">
      <c r="A120" s="843"/>
      <c r="B120" s="802"/>
      <c r="C120" s="401">
        <v>9</v>
      </c>
      <c r="D120" s="183" t="s">
        <v>153</v>
      </c>
      <c r="E120" s="396"/>
      <c r="F120" s="686">
        <f>((O120*1.73*220*0.9)/1000)+((N120*1.73*220*0.9)/1000)+((M120*1.73*220*0.9)/1000)</f>
        <v>1.37016</v>
      </c>
      <c r="G120" s="822">
        <v>240</v>
      </c>
      <c r="H120" s="822">
        <v>233</v>
      </c>
      <c r="I120" s="822">
        <v>237</v>
      </c>
      <c r="J120" s="822">
        <v>410</v>
      </c>
      <c r="K120" s="822">
        <v>414</v>
      </c>
      <c r="L120" s="822">
        <v>412</v>
      </c>
      <c r="M120" s="151">
        <v>1</v>
      </c>
      <c r="N120" s="151">
        <v>1</v>
      </c>
      <c r="O120" s="192">
        <v>2</v>
      </c>
      <c r="P120" s="177">
        <v>1</v>
      </c>
    </row>
    <row r="121" spans="1:17" ht="21" customHeight="1" thickBot="1" x14ac:dyDescent="0.35">
      <c r="A121" s="843"/>
      <c r="B121" s="802"/>
      <c r="C121" s="401">
        <v>10</v>
      </c>
      <c r="D121" s="183" t="s">
        <v>154</v>
      </c>
      <c r="E121" s="396"/>
      <c r="F121" s="686">
        <f t="shared" ref="F121:F127" si="17">((O121*1.73*220*0.9)/1000)+((N121*1.73*220*0.9)/1000)+((M121*1.73*220*0.9)/1000)</f>
        <v>0</v>
      </c>
      <c r="G121" s="823"/>
      <c r="H121" s="823"/>
      <c r="I121" s="823"/>
      <c r="J121" s="823"/>
      <c r="K121" s="823"/>
      <c r="L121" s="823"/>
      <c r="M121" s="151">
        <v>0</v>
      </c>
      <c r="N121" s="151">
        <v>0</v>
      </c>
      <c r="O121" s="192">
        <v>0</v>
      </c>
      <c r="P121" s="177">
        <v>0</v>
      </c>
    </row>
    <row r="122" spans="1:17" ht="21" customHeight="1" thickBot="1" x14ac:dyDescent="0.35">
      <c r="A122" s="843"/>
      <c r="B122" s="802"/>
      <c r="C122" s="401">
        <v>11</v>
      </c>
      <c r="D122" s="183" t="s">
        <v>155</v>
      </c>
      <c r="E122" s="396"/>
      <c r="F122" s="686">
        <f t="shared" si="17"/>
        <v>36.651780000000002</v>
      </c>
      <c r="G122" s="686"/>
      <c r="H122" s="686"/>
      <c r="I122" s="686"/>
      <c r="J122" s="686"/>
      <c r="K122" s="686"/>
      <c r="L122" s="686"/>
      <c r="M122" s="151">
        <v>37</v>
      </c>
      <c r="N122" s="151">
        <v>40</v>
      </c>
      <c r="O122" s="192">
        <v>30</v>
      </c>
      <c r="P122" s="177">
        <v>7</v>
      </c>
    </row>
    <row r="123" spans="1:17" ht="15.75" customHeight="1" thickBot="1" x14ac:dyDescent="0.35">
      <c r="A123" s="843"/>
      <c r="B123" s="802"/>
      <c r="C123" s="401">
        <v>12</v>
      </c>
      <c r="D123" s="183" t="s">
        <v>156</v>
      </c>
      <c r="E123" s="396"/>
      <c r="F123" s="686">
        <f t="shared" si="17"/>
        <v>0</v>
      </c>
      <c r="G123" s="686"/>
      <c r="H123" s="686"/>
      <c r="I123" s="686"/>
      <c r="J123" s="686"/>
      <c r="K123" s="686"/>
      <c r="L123" s="686"/>
      <c r="M123" s="151">
        <v>0</v>
      </c>
      <c r="N123" s="151">
        <v>0</v>
      </c>
      <c r="O123" s="192">
        <v>0</v>
      </c>
      <c r="P123" s="177">
        <v>0</v>
      </c>
    </row>
    <row r="124" spans="1:17" ht="21" customHeight="1" thickBot="1" x14ac:dyDescent="0.35">
      <c r="A124" s="843"/>
      <c r="B124" s="802"/>
      <c r="C124" s="401">
        <v>13</v>
      </c>
      <c r="D124" s="183" t="s">
        <v>157</v>
      </c>
      <c r="E124" s="396"/>
      <c r="F124" s="686">
        <f t="shared" si="17"/>
        <v>36.309240000000003</v>
      </c>
      <c r="G124" s="686"/>
      <c r="H124" s="686"/>
      <c r="I124" s="686"/>
      <c r="J124" s="686"/>
      <c r="K124" s="686"/>
      <c r="L124" s="686"/>
      <c r="M124" s="151">
        <v>36</v>
      </c>
      <c r="N124" s="151">
        <v>41</v>
      </c>
      <c r="O124" s="192">
        <v>29</v>
      </c>
      <c r="P124" s="177">
        <v>14</v>
      </c>
    </row>
    <row r="125" spans="1:17" ht="18.75" customHeight="1" thickBot="1" x14ac:dyDescent="0.35">
      <c r="A125" s="843"/>
      <c r="B125" s="802"/>
      <c r="C125" s="401">
        <v>14</v>
      </c>
      <c r="D125" s="183" t="s">
        <v>158</v>
      </c>
      <c r="E125" s="396"/>
      <c r="F125" s="686">
        <f t="shared" si="17"/>
        <v>0</v>
      </c>
      <c r="G125" s="686"/>
      <c r="H125" s="686"/>
      <c r="I125" s="686"/>
      <c r="J125" s="686"/>
      <c r="K125" s="686"/>
      <c r="L125" s="686"/>
      <c r="M125" s="151">
        <v>0</v>
      </c>
      <c r="N125" s="151">
        <v>0</v>
      </c>
      <c r="O125" s="192">
        <v>0</v>
      </c>
      <c r="P125" s="177">
        <v>0</v>
      </c>
    </row>
    <row r="126" spans="1:17" ht="21.75" customHeight="1" thickBot="1" x14ac:dyDescent="0.35">
      <c r="A126" s="843"/>
      <c r="B126" s="802"/>
      <c r="C126" s="401">
        <v>15</v>
      </c>
      <c r="D126" s="183" t="s">
        <v>159</v>
      </c>
      <c r="E126" s="396"/>
      <c r="F126" s="396">
        <f t="shared" si="17"/>
        <v>39.04956</v>
      </c>
      <c r="G126" s="396"/>
      <c r="H126" s="396"/>
      <c r="I126" s="396"/>
      <c r="J126" s="396"/>
      <c r="K126" s="396"/>
      <c r="L126" s="396"/>
      <c r="M126" s="151">
        <v>25</v>
      </c>
      <c r="N126" s="151">
        <v>58</v>
      </c>
      <c r="O126" s="192">
        <v>31</v>
      </c>
      <c r="P126" s="177">
        <v>20</v>
      </c>
    </row>
    <row r="127" spans="1:17" ht="20.25" customHeight="1" thickBot="1" x14ac:dyDescent="0.35">
      <c r="A127" s="843"/>
      <c r="B127" s="802"/>
      <c r="C127" s="401">
        <v>16</v>
      </c>
      <c r="D127" s="183" t="s">
        <v>160</v>
      </c>
      <c r="E127" s="396"/>
      <c r="F127" s="396">
        <f t="shared" si="17"/>
        <v>41.104799999999997</v>
      </c>
      <c r="G127" s="396"/>
      <c r="H127" s="396"/>
      <c r="I127" s="396"/>
      <c r="J127" s="396"/>
      <c r="K127" s="396"/>
      <c r="L127" s="396"/>
      <c r="M127" s="151">
        <v>40</v>
      </c>
      <c r="N127" s="151">
        <v>28</v>
      </c>
      <c r="O127" s="192">
        <v>52</v>
      </c>
      <c r="P127" s="177">
        <v>20</v>
      </c>
    </row>
    <row r="128" spans="1:17" ht="15.75" customHeight="1" thickBot="1" x14ac:dyDescent="0.35">
      <c r="A128" s="843"/>
      <c r="B128" s="802"/>
      <c r="C128" s="401"/>
      <c r="D128" s="183"/>
      <c r="E128" s="396"/>
      <c r="F128" s="396"/>
      <c r="G128" s="396"/>
      <c r="H128" s="396"/>
      <c r="I128" s="396"/>
      <c r="J128" s="396"/>
      <c r="K128" s="396"/>
      <c r="L128" s="396"/>
      <c r="M128" s="151"/>
      <c r="N128" s="151"/>
      <c r="O128" s="192"/>
      <c r="P128" s="177"/>
    </row>
    <row r="129" spans="1:17" ht="15.75" customHeight="1" thickBot="1" x14ac:dyDescent="0.35">
      <c r="A129" s="843"/>
      <c r="B129" s="802"/>
      <c r="C129" s="401"/>
      <c r="D129" s="183"/>
      <c r="E129" s="396"/>
      <c r="F129" s="396"/>
      <c r="G129" s="396"/>
      <c r="H129" s="396"/>
      <c r="I129" s="396"/>
      <c r="J129" s="396"/>
      <c r="K129" s="396"/>
      <c r="L129" s="396"/>
      <c r="M129" s="151"/>
      <c r="N129" s="151"/>
      <c r="O129" s="192"/>
      <c r="P129" s="177"/>
    </row>
    <row r="130" spans="1:17" ht="18.75" customHeight="1" thickBot="1" x14ac:dyDescent="0.25">
      <c r="A130" s="843"/>
      <c r="B130" s="802"/>
      <c r="C130" s="401"/>
      <c r="D130" s="3" t="s">
        <v>1313</v>
      </c>
      <c r="E130" s="393"/>
      <c r="F130" s="393"/>
      <c r="G130" s="393"/>
      <c r="H130" s="393"/>
      <c r="I130" s="393"/>
      <c r="J130" s="393"/>
      <c r="K130" s="393"/>
      <c r="L130" s="393"/>
      <c r="M130" s="1">
        <f>SUM(M120:M127)</f>
        <v>139</v>
      </c>
      <c r="N130" s="1">
        <f>SUM(N120:N127)</f>
        <v>168</v>
      </c>
      <c r="O130" s="83">
        <f>SUM(O120:O127)</f>
        <v>144</v>
      </c>
      <c r="P130" s="36">
        <f>SUM(P120:P127)</f>
        <v>62</v>
      </c>
    </row>
    <row r="131" spans="1:17" ht="18.75" customHeight="1" thickBot="1" x14ac:dyDescent="0.25">
      <c r="A131" s="843"/>
      <c r="B131" s="802"/>
      <c r="C131" s="401"/>
      <c r="D131" s="3" t="s">
        <v>1315</v>
      </c>
      <c r="E131" s="393"/>
      <c r="F131" s="393"/>
      <c r="G131" s="393"/>
      <c r="H131" s="393"/>
      <c r="I131" s="393"/>
      <c r="J131" s="393"/>
      <c r="K131" s="393"/>
      <c r="L131" s="393"/>
      <c r="M131" s="135">
        <f t="shared" ref="M131:O131" si="18">(M130*1.73*220*0.9)/1000</f>
        <v>47.613060000000004</v>
      </c>
      <c r="N131" s="135">
        <f t="shared" si="18"/>
        <v>57.546719999999993</v>
      </c>
      <c r="O131" s="135">
        <f t="shared" si="18"/>
        <v>49.325760000000002</v>
      </c>
      <c r="P131" s="136"/>
      <c r="Q131" s="168"/>
    </row>
    <row r="132" spans="1:17" ht="18.75" customHeight="1" thickBot="1" x14ac:dyDescent="0.25">
      <c r="A132" s="843"/>
      <c r="B132" s="802"/>
      <c r="C132" s="401"/>
      <c r="D132" s="3" t="s">
        <v>1317</v>
      </c>
      <c r="E132" s="394"/>
      <c r="F132" s="394"/>
      <c r="G132" s="394"/>
      <c r="H132" s="394"/>
      <c r="I132" s="394"/>
      <c r="J132" s="394"/>
      <c r="K132" s="394"/>
      <c r="L132" s="394"/>
      <c r="M132" s="788">
        <f>(M131+N131+O131)</f>
        <v>154.48554000000001</v>
      </c>
      <c r="N132" s="789"/>
      <c r="O132" s="789"/>
      <c r="P132" s="790"/>
    </row>
    <row r="133" spans="1:17" ht="20.25" customHeight="1" thickBot="1" x14ac:dyDescent="0.25">
      <c r="A133" s="844"/>
      <c r="B133" s="803"/>
      <c r="C133" s="405"/>
      <c r="D133" s="9" t="s">
        <v>59</v>
      </c>
      <c r="E133" s="407"/>
      <c r="F133" s="407"/>
      <c r="G133" s="407"/>
      <c r="H133" s="407"/>
      <c r="I133" s="407"/>
      <c r="J133" s="407"/>
      <c r="K133" s="407"/>
      <c r="L133" s="407"/>
      <c r="M133" s="10">
        <f>M130+M115</f>
        <v>274</v>
      </c>
      <c r="N133" s="10">
        <f>N130+N115</f>
        <v>302</v>
      </c>
      <c r="O133" s="99">
        <f>O130+O115</f>
        <v>266</v>
      </c>
      <c r="P133" s="37">
        <f>P130+P115</f>
        <v>122</v>
      </c>
    </row>
    <row r="134" spans="1:17" ht="40.5" customHeight="1" thickBot="1" x14ac:dyDescent="0.25">
      <c r="A134" s="635"/>
      <c r="B134" s="635"/>
      <c r="C134" s="635"/>
      <c r="D134" s="638" t="str">
        <f>HYPERLINK("#Оглавление!h7","&lt;&lt;&lt;&lt;&lt;")</f>
        <v>&lt;&lt;&lt;&lt;&lt;</v>
      </c>
      <c r="E134" s="635"/>
      <c r="F134" s="635"/>
      <c r="G134" s="635"/>
      <c r="H134" s="635"/>
      <c r="I134" s="635"/>
      <c r="J134" s="635"/>
      <c r="K134" s="635"/>
      <c r="L134" s="635"/>
      <c r="M134" s="635"/>
      <c r="N134" s="635"/>
      <c r="O134" s="635"/>
      <c r="P134" s="635"/>
    </row>
    <row r="135" spans="1:17" ht="54.75" thickBot="1" x14ac:dyDescent="0.35">
      <c r="A135" s="193">
        <v>43928</v>
      </c>
      <c r="B135" s="31"/>
      <c r="C135" s="387" t="s">
        <v>1436</v>
      </c>
      <c r="D135" s="137" t="s">
        <v>1351</v>
      </c>
      <c r="E135" s="390" t="s">
        <v>1435</v>
      </c>
      <c r="F135" s="499" t="s">
        <v>1511</v>
      </c>
      <c r="G135" s="499" t="s">
        <v>1557</v>
      </c>
      <c r="H135" s="720" t="s">
        <v>1558</v>
      </c>
      <c r="I135" s="499" t="s">
        <v>1559</v>
      </c>
      <c r="J135" s="720" t="s">
        <v>1446</v>
      </c>
      <c r="K135" s="499" t="s">
        <v>1560</v>
      </c>
      <c r="L135" s="499" t="s">
        <v>1561</v>
      </c>
      <c r="M135" s="140" t="str">
        <f>'Данные по ТП'!C48</f>
        <v>ТМ-400/10</v>
      </c>
      <c r="N135" s="139" t="s">
        <v>1352</v>
      </c>
      <c r="O135" s="138" t="s">
        <v>5</v>
      </c>
      <c r="P135" s="138">
        <f>'Данные по ТП'!F48</f>
        <v>8664</v>
      </c>
    </row>
    <row r="136" spans="1:17" ht="19.5" thickBot="1" x14ac:dyDescent="0.35">
      <c r="A136" s="794" t="s">
        <v>1572</v>
      </c>
      <c r="B136" s="791" t="s">
        <v>214</v>
      </c>
      <c r="C136" s="401">
        <v>1</v>
      </c>
      <c r="D136" s="183" t="s">
        <v>161</v>
      </c>
      <c r="E136" s="396"/>
      <c r="F136" s="686">
        <f>((O136*1.73*220*0.9)/1000)+((N136*1.73*220*0.9)/1000)+((M136*1.73*220*0.9)/1000)</f>
        <v>29.1159</v>
      </c>
      <c r="G136" s="822"/>
      <c r="H136" s="822"/>
      <c r="I136" s="822"/>
      <c r="J136" s="822"/>
      <c r="K136" s="822"/>
      <c r="L136" s="822"/>
      <c r="M136" s="151">
        <v>20</v>
      </c>
      <c r="N136" s="151">
        <v>34</v>
      </c>
      <c r="O136" s="177">
        <v>31</v>
      </c>
      <c r="P136" s="177">
        <v>0</v>
      </c>
    </row>
    <row r="137" spans="1:17" ht="18" customHeight="1" thickBot="1" x14ac:dyDescent="0.35">
      <c r="A137" s="853"/>
      <c r="B137" s="828"/>
      <c r="C137" s="401">
        <v>2</v>
      </c>
      <c r="D137" s="183" t="s">
        <v>162</v>
      </c>
      <c r="E137" s="396"/>
      <c r="F137" s="686">
        <f t="shared" ref="F137:F141" si="19">((O137*1.73*220*0.9)/1000)+((N137*1.73*220*0.9)/1000)+((M137*1.73*220*0.9)/1000)</f>
        <v>37.336860000000001</v>
      </c>
      <c r="G137" s="823"/>
      <c r="H137" s="823"/>
      <c r="I137" s="823"/>
      <c r="J137" s="823"/>
      <c r="K137" s="823"/>
      <c r="L137" s="823"/>
      <c r="M137" s="151">
        <v>36</v>
      </c>
      <c r="N137" s="151">
        <v>38</v>
      </c>
      <c r="O137" s="177">
        <v>35</v>
      </c>
      <c r="P137" s="177">
        <v>1</v>
      </c>
    </row>
    <row r="138" spans="1:17" ht="19.5" thickBot="1" x14ac:dyDescent="0.35">
      <c r="A138" s="853"/>
      <c r="B138" s="828"/>
      <c r="C138" s="401">
        <v>4</v>
      </c>
      <c r="D138" s="183" t="s">
        <v>163</v>
      </c>
      <c r="E138" s="396"/>
      <c r="F138" s="686">
        <f t="shared" si="19"/>
        <v>31.513680000000001</v>
      </c>
      <c r="G138" s="686"/>
      <c r="H138" s="686"/>
      <c r="I138" s="686"/>
      <c r="J138" s="686"/>
      <c r="K138" s="686"/>
      <c r="L138" s="686"/>
      <c r="M138" s="151">
        <v>15</v>
      </c>
      <c r="N138" s="151">
        <v>41</v>
      </c>
      <c r="O138" s="177">
        <v>36</v>
      </c>
      <c r="P138" s="177">
        <v>21</v>
      </c>
    </row>
    <row r="139" spans="1:17" ht="19.5" thickBot="1" x14ac:dyDescent="0.35">
      <c r="A139" s="853"/>
      <c r="B139" s="828"/>
      <c r="C139" s="401">
        <v>6</v>
      </c>
      <c r="D139" s="183" t="s">
        <v>164</v>
      </c>
      <c r="E139" s="396"/>
      <c r="F139" s="686">
        <f t="shared" si="19"/>
        <v>44.87274</v>
      </c>
      <c r="G139" s="686"/>
      <c r="H139" s="686"/>
      <c r="I139" s="686"/>
      <c r="J139" s="686"/>
      <c r="K139" s="686"/>
      <c r="L139" s="686"/>
      <c r="M139" s="151">
        <v>20</v>
      </c>
      <c r="N139" s="151">
        <v>53</v>
      </c>
      <c r="O139" s="177">
        <v>58</v>
      </c>
      <c r="P139" s="177">
        <v>43</v>
      </c>
    </row>
    <row r="140" spans="1:17" ht="19.5" thickBot="1" x14ac:dyDescent="0.35">
      <c r="A140" s="853"/>
      <c r="B140" s="828"/>
      <c r="C140" s="401">
        <v>7</v>
      </c>
      <c r="D140" s="183" t="s">
        <v>165</v>
      </c>
      <c r="E140" s="396"/>
      <c r="F140" s="686">
        <f t="shared" si="19"/>
        <v>0</v>
      </c>
      <c r="G140" s="686"/>
      <c r="H140" s="686"/>
      <c r="I140" s="686"/>
      <c r="J140" s="686"/>
      <c r="K140" s="686"/>
      <c r="L140" s="686"/>
      <c r="M140" s="151">
        <v>0</v>
      </c>
      <c r="N140" s="151">
        <v>0</v>
      </c>
      <c r="O140" s="177">
        <v>0</v>
      </c>
      <c r="P140" s="177">
        <v>0</v>
      </c>
    </row>
    <row r="141" spans="1:17" ht="19.5" thickBot="1" x14ac:dyDescent="0.35">
      <c r="A141" s="853"/>
      <c r="B141" s="828"/>
      <c r="C141" s="401">
        <v>8</v>
      </c>
      <c r="D141" s="183" t="s">
        <v>961</v>
      </c>
      <c r="E141" s="396"/>
      <c r="F141" s="686">
        <f t="shared" si="19"/>
        <v>17.126999999999999</v>
      </c>
      <c r="G141" s="686"/>
      <c r="H141" s="686"/>
      <c r="I141" s="686"/>
      <c r="J141" s="686"/>
      <c r="K141" s="686"/>
      <c r="L141" s="686"/>
      <c r="M141" s="151">
        <v>13</v>
      </c>
      <c r="N141" s="151">
        <v>14</v>
      </c>
      <c r="O141" s="177">
        <v>23</v>
      </c>
      <c r="P141" s="177">
        <v>0</v>
      </c>
    </row>
    <row r="142" spans="1:17" ht="19.5" thickBot="1" x14ac:dyDescent="0.35">
      <c r="A142" s="853"/>
      <c r="B142" s="828"/>
      <c r="C142" s="401"/>
      <c r="D142" s="183"/>
      <c r="E142" s="396"/>
      <c r="F142" s="396"/>
      <c r="G142" s="396"/>
      <c r="H142" s="396"/>
      <c r="I142" s="396"/>
      <c r="J142" s="396"/>
      <c r="K142" s="396"/>
      <c r="L142" s="396"/>
      <c r="M142" s="151"/>
      <c r="N142" s="151"/>
      <c r="O142" s="177"/>
      <c r="P142" s="177"/>
    </row>
    <row r="143" spans="1:17" ht="19.5" thickBot="1" x14ac:dyDescent="0.35">
      <c r="A143" s="853"/>
      <c r="B143" s="828"/>
      <c r="C143" s="401"/>
      <c r="D143" s="183"/>
      <c r="E143" s="396"/>
      <c r="F143" s="396"/>
      <c r="G143" s="396"/>
      <c r="H143" s="396"/>
      <c r="I143" s="396"/>
      <c r="J143" s="396"/>
      <c r="K143" s="396"/>
      <c r="L143" s="396"/>
      <c r="M143" s="151"/>
      <c r="N143" s="151"/>
      <c r="O143" s="177"/>
      <c r="P143" s="177"/>
    </row>
    <row r="144" spans="1:17" ht="19.5" thickBot="1" x14ac:dyDescent="0.35">
      <c r="A144" s="853"/>
      <c r="B144" s="828"/>
      <c r="C144" s="401"/>
      <c r="D144" s="183"/>
      <c r="E144" s="396"/>
      <c r="F144" s="396"/>
      <c r="G144" s="396"/>
      <c r="H144" s="396"/>
      <c r="I144" s="396"/>
      <c r="J144" s="396"/>
      <c r="K144" s="396"/>
      <c r="L144" s="396"/>
      <c r="M144" s="151"/>
      <c r="N144" s="151"/>
      <c r="O144" s="177"/>
      <c r="P144" s="177"/>
    </row>
    <row r="145" spans="1:17" ht="19.5" thickBot="1" x14ac:dyDescent="0.25">
      <c r="A145" s="853"/>
      <c r="B145" s="828"/>
      <c r="C145" s="401"/>
      <c r="D145" s="3" t="s">
        <v>1314</v>
      </c>
      <c r="E145" s="393"/>
      <c r="F145" s="393"/>
      <c r="G145" s="393"/>
      <c r="H145" s="393"/>
      <c r="I145" s="393"/>
      <c r="J145" s="393"/>
      <c r="K145" s="393"/>
      <c r="L145" s="393"/>
      <c r="M145" s="1">
        <v>153</v>
      </c>
      <c r="N145" s="1">
        <v>167</v>
      </c>
      <c r="O145" s="36">
        <v>172</v>
      </c>
      <c r="P145" s="36">
        <v>29</v>
      </c>
    </row>
    <row r="146" spans="1:17" ht="19.5" thickBot="1" x14ac:dyDescent="0.25">
      <c r="A146" s="853"/>
      <c r="B146" s="828"/>
      <c r="C146" s="401"/>
      <c r="D146" s="3" t="s">
        <v>1315</v>
      </c>
      <c r="E146" s="393"/>
      <c r="F146" s="393"/>
      <c r="G146" s="393"/>
      <c r="H146" s="393"/>
      <c r="I146" s="393"/>
      <c r="J146" s="393"/>
      <c r="K146" s="393"/>
      <c r="L146" s="393"/>
      <c r="M146" s="135">
        <f t="shared" ref="M146:O146" si="20">(M145*1.73*220*0.9)/1000</f>
        <v>52.408619999999999</v>
      </c>
      <c r="N146" s="135">
        <f t="shared" si="20"/>
        <v>57.204180000000008</v>
      </c>
      <c r="O146" s="135">
        <f t="shared" si="20"/>
        <v>58.916879999999999</v>
      </c>
      <c r="P146" s="136"/>
      <c r="Q146" s="168"/>
    </row>
    <row r="147" spans="1:17" ht="18.75" thickBot="1" x14ac:dyDescent="0.25">
      <c r="A147" s="853"/>
      <c r="B147" s="828"/>
      <c r="C147" s="401"/>
      <c r="D147" s="3" t="s">
        <v>1316</v>
      </c>
      <c r="E147" s="394"/>
      <c r="F147" s="394"/>
      <c r="G147" s="394"/>
      <c r="H147" s="394"/>
      <c r="I147" s="394"/>
      <c r="J147" s="394"/>
      <c r="K147" s="394"/>
      <c r="L147" s="394"/>
      <c r="M147" s="788">
        <f>(M146+N146+O146)</f>
        <v>168.52968000000001</v>
      </c>
      <c r="N147" s="789"/>
      <c r="O147" s="789"/>
      <c r="P147" s="790"/>
    </row>
    <row r="148" spans="1:17" ht="19.5" thickBot="1" x14ac:dyDescent="0.35">
      <c r="A148" s="853"/>
      <c r="B148" s="828"/>
      <c r="C148" s="404"/>
      <c r="D148" s="845"/>
      <c r="E148" s="846"/>
      <c r="F148" s="846"/>
      <c r="G148" s="846"/>
      <c r="H148" s="846"/>
      <c r="I148" s="846"/>
      <c r="J148" s="846"/>
      <c r="K148" s="846"/>
      <c r="L148" s="846"/>
      <c r="M148" s="846"/>
      <c r="N148" s="846"/>
      <c r="O148" s="846"/>
      <c r="P148" s="847"/>
    </row>
    <row r="149" spans="1:17" ht="36.75" customHeight="1" thickBot="1" x14ac:dyDescent="0.25">
      <c r="A149" s="853"/>
      <c r="B149" s="828"/>
      <c r="C149" s="387" t="s">
        <v>1436</v>
      </c>
      <c r="D149" s="124" t="s">
        <v>1327</v>
      </c>
      <c r="E149" s="390" t="s">
        <v>1435</v>
      </c>
      <c r="F149" s="499" t="s">
        <v>1511</v>
      </c>
      <c r="G149" s="499" t="s">
        <v>1557</v>
      </c>
      <c r="H149" s="720" t="s">
        <v>1558</v>
      </c>
      <c r="I149" s="499" t="s">
        <v>1559</v>
      </c>
      <c r="J149" s="720" t="s">
        <v>1446</v>
      </c>
      <c r="K149" s="499" t="s">
        <v>1560</v>
      </c>
      <c r="L149" s="499" t="s">
        <v>1561</v>
      </c>
      <c r="M149" s="125" t="str">
        <f>'Данные по ТП'!C49</f>
        <v>ТМ-400/10</v>
      </c>
      <c r="N149" s="126" t="s">
        <v>1352</v>
      </c>
      <c r="O149" s="125" t="s">
        <v>5</v>
      </c>
      <c r="P149" s="127">
        <f>'Данные по ТП'!F49</f>
        <v>78670</v>
      </c>
    </row>
    <row r="150" spans="1:17" ht="19.5" thickBot="1" x14ac:dyDescent="0.35">
      <c r="A150" s="853"/>
      <c r="B150" s="828"/>
      <c r="C150" s="401">
        <v>9</v>
      </c>
      <c r="D150" s="183" t="s">
        <v>167</v>
      </c>
      <c r="E150" s="396"/>
      <c r="F150" s="686">
        <f>((O150*1.73*220*0.9)/1000)+((N150*1.73*220*0.9)/1000)+((M150*1.73*220*0.9)/1000)</f>
        <v>0</v>
      </c>
      <c r="G150" s="822">
        <v>232</v>
      </c>
      <c r="H150" s="822">
        <v>231</v>
      </c>
      <c r="I150" s="822">
        <v>223</v>
      </c>
      <c r="J150" s="822">
        <v>395</v>
      </c>
      <c r="K150" s="822">
        <v>396</v>
      </c>
      <c r="L150" s="822">
        <v>395</v>
      </c>
      <c r="M150" s="151">
        <v>0</v>
      </c>
      <c r="N150" s="151">
        <v>0</v>
      </c>
      <c r="O150" s="177">
        <v>0</v>
      </c>
      <c r="P150" s="177">
        <v>0</v>
      </c>
      <c r="Q150" s="197"/>
    </row>
    <row r="151" spans="1:17" ht="19.5" thickBot="1" x14ac:dyDescent="0.35">
      <c r="A151" s="853"/>
      <c r="B151" s="828"/>
      <c r="C151" s="401">
        <v>10</v>
      </c>
      <c r="D151" s="183" t="s">
        <v>168</v>
      </c>
      <c r="E151" s="396"/>
      <c r="F151" s="686">
        <f t="shared" ref="F151:F155" si="21">((O151*1.73*220*0.9)/1000)+((N151*1.73*220*0.9)/1000)+((M151*1.73*220*0.9)/1000)</f>
        <v>0</v>
      </c>
      <c r="G151" s="823"/>
      <c r="H151" s="823"/>
      <c r="I151" s="823"/>
      <c r="J151" s="823"/>
      <c r="K151" s="823"/>
      <c r="L151" s="823"/>
      <c r="M151" s="151">
        <v>0</v>
      </c>
      <c r="N151" s="151">
        <v>0</v>
      </c>
      <c r="O151" s="177">
        <v>0</v>
      </c>
      <c r="P151" s="177">
        <v>0</v>
      </c>
    </row>
    <row r="152" spans="1:17" ht="19.5" thickBot="1" x14ac:dyDescent="0.35">
      <c r="A152" s="853"/>
      <c r="B152" s="828"/>
      <c r="C152" s="401">
        <v>11</v>
      </c>
      <c r="D152" s="183" t="s">
        <v>169</v>
      </c>
      <c r="E152" s="396"/>
      <c r="F152" s="686">
        <f t="shared" si="21"/>
        <v>31.513680000000001</v>
      </c>
      <c r="G152" s="686"/>
      <c r="H152" s="686"/>
      <c r="I152" s="686"/>
      <c r="J152" s="686"/>
      <c r="K152" s="686"/>
      <c r="L152" s="686"/>
      <c r="M152" s="151">
        <v>26</v>
      </c>
      <c r="N152" s="151">
        <v>17</v>
      </c>
      <c r="O152" s="177">
        <v>49</v>
      </c>
      <c r="P152" s="177">
        <v>28</v>
      </c>
    </row>
    <row r="153" spans="1:17" ht="19.5" thickBot="1" x14ac:dyDescent="0.35">
      <c r="A153" s="853"/>
      <c r="B153" s="828"/>
      <c r="C153" s="401">
        <v>12</v>
      </c>
      <c r="D153" s="183" t="s">
        <v>170</v>
      </c>
      <c r="E153" s="396"/>
      <c r="F153" s="686">
        <f t="shared" si="21"/>
        <v>0</v>
      </c>
      <c r="G153" s="686"/>
      <c r="H153" s="686"/>
      <c r="I153" s="686"/>
      <c r="J153" s="686"/>
      <c r="K153" s="686"/>
      <c r="L153" s="686"/>
      <c r="M153" s="151">
        <v>0</v>
      </c>
      <c r="N153" s="151">
        <v>0</v>
      </c>
      <c r="O153" s="177">
        <v>0</v>
      </c>
      <c r="P153" s="177">
        <v>0</v>
      </c>
    </row>
    <row r="154" spans="1:17" ht="19.5" thickBot="1" x14ac:dyDescent="0.35">
      <c r="A154" s="853"/>
      <c r="B154" s="828"/>
      <c r="C154" s="401">
        <v>14</v>
      </c>
      <c r="D154" s="183" t="s">
        <v>171</v>
      </c>
      <c r="E154" s="396"/>
      <c r="F154" s="686">
        <f t="shared" si="21"/>
        <v>12.331440000000001</v>
      </c>
      <c r="G154" s="686"/>
      <c r="H154" s="686"/>
      <c r="I154" s="686"/>
      <c r="J154" s="686"/>
      <c r="K154" s="686"/>
      <c r="L154" s="686"/>
      <c r="M154" s="151">
        <v>11</v>
      </c>
      <c r="N154" s="151">
        <v>14</v>
      </c>
      <c r="O154" s="177">
        <v>11</v>
      </c>
      <c r="P154" s="177">
        <v>14</v>
      </c>
    </row>
    <row r="155" spans="1:17" ht="19.5" thickBot="1" x14ac:dyDescent="0.35">
      <c r="A155" s="853"/>
      <c r="B155" s="828"/>
      <c r="C155" s="401"/>
      <c r="D155" s="183"/>
      <c r="E155" s="396"/>
      <c r="F155" s="686">
        <f t="shared" si="21"/>
        <v>0</v>
      </c>
      <c r="G155" s="686"/>
      <c r="H155" s="686"/>
      <c r="I155" s="686"/>
      <c r="J155" s="686"/>
      <c r="K155" s="686"/>
      <c r="L155" s="686"/>
      <c r="M155" s="151"/>
      <c r="N155" s="151"/>
      <c r="O155" s="177"/>
      <c r="P155" s="177"/>
    </row>
    <row r="156" spans="1:17" ht="18.75" thickBot="1" x14ac:dyDescent="0.3">
      <c r="A156" s="853"/>
      <c r="B156" s="828"/>
      <c r="C156" s="406"/>
      <c r="D156" s="194"/>
      <c r="E156" s="422"/>
      <c r="F156" s="422"/>
      <c r="G156" s="422"/>
      <c r="H156" s="422"/>
      <c r="I156" s="422"/>
      <c r="J156" s="422"/>
      <c r="K156" s="422"/>
      <c r="L156" s="422"/>
      <c r="M156" s="195"/>
      <c r="N156" s="194"/>
      <c r="O156" s="194"/>
      <c r="P156" s="194"/>
    </row>
    <row r="157" spans="1:17" ht="18.75" thickBot="1" x14ac:dyDescent="0.3">
      <c r="A157" s="853"/>
      <c r="B157" s="828"/>
      <c r="C157" s="406"/>
      <c r="D157" s="194"/>
      <c r="E157" s="422"/>
      <c r="F157" s="422"/>
      <c r="G157" s="422"/>
      <c r="H157" s="422"/>
      <c r="I157" s="422"/>
      <c r="J157" s="422"/>
      <c r="K157" s="422"/>
      <c r="L157" s="422"/>
      <c r="M157" s="195"/>
      <c r="N157" s="194"/>
      <c r="O157" s="194"/>
      <c r="P157" s="194"/>
      <c r="Q157" s="168"/>
    </row>
    <row r="158" spans="1:17" ht="18.75" thickBot="1" x14ac:dyDescent="0.3">
      <c r="A158" s="853"/>
      <c r="B158" s="828"/>
      <c r="C158" s="401"/>
      <c r="D158" s="427"/>
      <c r="E158" s="396"/>
      <c r="F158" s="396"/>
      <c r="G158" s="396"/>
      <c r="H158" s="396"/>
      <c r="I158" s="396"/>
      <c r="J158" s="396"/>
      <c r="K158" s="396"/>
      <c r="L158" s="396"/>
      <c r="M158" s="428"/>
      <c r="N158" s="427"/>
      <c r="O158" s="429"/>
      <c r="P158" s="429"/>
      <c r="Q158" s="168"/>
    </row>
    <row r="159" spans="1:17" ht="18.75" thickBot="1" x14ac:dyDescent="0.3">
      <c r="A159" s="853"/>
      <c r="B159" s="828"/>
      <c r="C159" s="401"/>
      <c r="D159" s="427"/>
      <c r="E159" s="396"/>
      <c r="F159" s="396"/>
      <c r="G159" s="396"/>
      <c r="H159" s="396"/>
      <c r="I159" s="396"/>
      <c r="J159" s="396"/>
      <c r="K159" s="396"/>
      <c r="L159" s="396"/>
      <c r="M159" s="428"/>
      <c r="N159" s="427"/>
      <c r="O159" s="429"/>
      <c r="P159" s="429"/>
      <c r="Q159" s="168"/>
    </row>
    <row r="160" spans="1:17" ht="19.5" thickBot="1" x14ac:dyDescent="0.25">
      <c r="A160" s="853"/>
      <c r="B160" s="828"/>
      <c r="C160" s="401"/>
      <c r="D160" s="3" t="s">
        <v>1313</v>
      </c>
      <c r="E160" s="393"/>
      <c r="F160" s="393"/>
      <c r="G160" s="393"/>
      <c r="H160" s="393"/>
      <c r="I160" s="393"/>
      <c r="J160" s="393"/>
      <c r="K160" s="393"/>
      <c r="L160" s="393"/>
      <c r="M160" s="1">
        <v>109</v>
      </c>
      <c r="N160" s="1">
        <v>125</v>
      </c>
      <c r="O160" s="29">
        <v>136</v>
      </c>
      <c r="P160" s="29">
        <v>32</v>
      </c>
    </row>
    <row r="161" spans="1:17" ht="19.5" thickBot="1" x14ac:dyDescent="0.25">
      <c r="A161" s="853"/>
      <c r="B161" s="828"/>
      <c r="C161" s="401"/>
      <c r="D161" s="3" t="s">
        <v>1315</v>
      </c>
      <c r="E161" s="393"/>
      <c r="F161" s="393"/>
      <c r="G161" s="393"/>
      <c r="H161" s="393"/>
      <c r="I161" s="393"/>
      <c r="J161" s="393"/>
      <c r="K161" s="393"/>
      <c r="L161" s="393"/>
      <c r="M161" s="135">
        <f t="shared" ref="M161:O161" si="22">(M160*1.73*220*0.9)/1000</f>
        <v>37.336860000000001</v>
      </c>
      <c r="N161" s="135">
        <f t="shared" si="22"/>
        <v>42.817500000000003</v>
      </c>
      <c r="O161" s="135">
        <f t="shared" si="22"/>
        <v>46.585440000000006</v>
      </c>
      <c r="P161" s="136"/>
    </row>
    <row r="162" spans="1:17" ht="18.75" thickBot="1" x14ac:dyDescent="0.25">
      <c r="A162" s="853"/>
      <c r="B162" s="828"/>
      <c r="C162" s="401"/>
      <c r="D162" s="3" t="s">
        <v>1317</v>
      </c>
      <c r="E162" s="394"/>
      <c r="F162" s="394"/>
      <c r="G162" s="394"/>
      <c r="H162" s="394"/>
      <c r="I162" s="394"/>
      <c r="J162" s="394"/>
      <c r="K162" s="394"/>
      <c r="L162" s="394"/>
      <c r="M162" s="788">
        <f>(M161+N161+O161)</f>
        <v>126.7398</v>
      </c>
      <c r="N162" s="789"/>
      <c r="O162" s="789"/>
      <c r="P162" s="790"/>
    </row>
    <row r="163" spans="1:17" ht="21" thickBot="1" x14ac:dyDescent="0.25">
      <c r="A163" s="854"/>
      <c r="B163" s="829"/>
      <c r="C163" s="405"/>
      <c r="D163" s="9" t="s">
        <v>59</v>
      </c>
      <c r="E163" s="407"/>
      <c r="F163" s="407"/>
      <c r="G163" s="407"/>
      <c r="H163" s="407"/>
      <c r="I163" s="407"/>
      <c r="J163" s="407"/>
      <c r="K163" s="407"/>
      <c r="L163" s="407"/>
      <c r="M163" s="10">
        <v>262</v>
      </c>
      <c r="N163" s="10">
        <v>292</v>
      </c>
      <c r="O163" s="37">
        <v>308</v>
      </c>
      <c r="P163" s="37">
        <v>61</v>
      </c>
    </row>
    <row r="164" spans="1:17" ht="38.25" customHeight="1" thickBot="1" x14ac:dyDescent="0.25">
      <c r="A164" s="634"/>
      <c r="B164" s="617"/>
      <c r="C164" s="617"/>
      <c r="D164" s="638" t="str">
        <f>HYPERLINK("#Оглавление!h7","&lt;&lt;&lt;&lt;&lt;")</f>
        <v>&lt;&lt;&lt;&lt;&lt;</v>
      </c>
      <c r="E164" s="617"/>
      <c r="F164" s="674"/>
      <c r="G164" s="674"/>
      <c r="H164" s="674"/>
      <c r="I164" s="674"/>
      <c r="J164" s="674"/>
      <c r="K164" s="674"/>
      <c r="L164" s="674"/>
      <c r="M164" s="617"/>
      <c r="N164" s="617"/>
      <c r="O164" s="617"/>
      <c r="P164" s="619"/>
    </row>
    <row r="165" spans="1:17" ht="54.75" thickBot="1" x14ac:dyDescent="0.35">
      <c r="A165" s="193">
        <v>43928</v>
      </c>
      <c r="B165" s="31"/>
      <c r="C165" s="387" t="s">
        <v>1436</v>
      </c>
      <c r="D165" s="137" t="s">
        <v>1351</v>
      </c>
      <c r="E165" s="390" t="s">
        <v>1435</v>
      </c>
      <c r="F165" s="499" t="s">
        <v>1511</v>
      </c>
      <c r="G165" s="499" t="s">
        <v>1557</v>
      </c>
      <c r="H165" s="720" t="s">
        <v>1558</v>
      </c>
      <c r="I165" s="499" t="s">
        <v>1559</v>
      </c>
      <c r="J165" s="720" t="s">
        <v>1446</v>
      </c>
      <c r="K165" s="499" t="s">
        <v>1560</v>
      </c>
      <c r="L165" s="499" t="s">
        <v>1561</v>
      </c>
      <c r="M165" s="140" t="str">
        <f>'Данные по ТП'!C50</f>
        <v>ТМ-250/10</v>
      </c>
      <c r="N165" s="139" t="s">
        <v>1352</v>
      </c>
      <c r="O165" s="138" t="s">
        <v>5</v>
      </c>
      <c r="P165" s="138">
        <f>'Данные по ТП'!F50</f>
        <v>5075</v>
      </c>
    </row>
    <row r="166" spans="1:17" ht="19.5" thickBot="1" x14ac:dyDescent="0.35">
      <c r="A166" s="794" t="s">
        <v>1572</v>
      </c>
      <c r="B166" s="791" t="s">
        <v>215</v>
      </c>
      <c r="C166" s="401">
        <v>2</v>
      </c>
      <c r="D166" s="183" t="s">
        <v>172</v>
      </c>
      <c r="E166" s="396"/>
      <c r="F166" s="686">
        <f>((O166*1.73*220*0.9)/1000)+((N166*1.73*220*0.9)/1000)+((M166*1.73*220*0.9)/1000)</f>
        <v>67.480379999999997</v>
      </c>
      <c r="G166" s="822">
        <v>233</v>
      </c>
      <c r="H166" s="822">
        <v>222</v>
      </c>
      <c r="I166" s="822">
        <v>222</v>
      </c>
      <c r="J166" s="822">
        <v>391</v>
      </c>
      <c r="K166" s="822">
        <v>391</v>
      </c>
      <c r="L166" s="822">
        <v>392</v>
      </c>
      <c r="M166" s="151">
        <v>67</v>
      </c>
      <c r="N166" s="151">
        <v>77</v>
      </c>
      <c r="O166" s="177">
        <v>53</v>
      </c>
      <c r="P166" s="177">
        <v>0</v>
      </c>
    </row>
    <row r="167" spans="1:17" ht="19.5" thickBot="1" x14ac:dyDescent="0.35">
      <c r="A167" s="853"/>
      <c r="B167" s="828"/>
      <c r="C167" s="401">
        <v>4</v>
      </c>
      <c r="D167" s="183" t="s">
        <v>173</v>
      </c>
      <c r="E167" s="396"/>
      <c r="F167" s="686">
        <f t="shared" ref="F167:F173" si="23">((O167*1.73*220*0.9)/1000)+((N167*1.73*220*0.9)/1000)+((M167*1.73*220*0.9)/1000)</f>
        <v>0</v>
      </c>
      <c r="G167" s="823"/>
      <c r="H167" s="823"/>
      <c r="I167" s="823"/>
      <c r="J167" s="823"/>
      <c r="K167" s="823"/>
      <c r="L167" s="823"/>
      <c r="M167" s="151">
        <v>0</v>
      </c>
      <c r="N167" s="151">
        <v>0</v>
      </c>
      <c r="O167" s="177">
        <v>0</v>
      </c>
      <c r="P167" s="177">
        <v>0</v>
      </c>
    </row>
    <row r="168" spans="1:17" ht="19.5" thickBot="1" x14ac:dyDescent="0.35">
      <c r="A168" s="853"/>
      <c r="B168" s="828"/>
      <c r="C168" s="401">
        <v>5</v>
      </c>
      <c r="D168" s="183" t="s">
        <v>1612</v>
      </c>
      <c r="E168" s="396"/>
      <c r="F168" s="686"/>
      <c r="G168" s="686"/>
      <c r="H168" s="686"/>
      <c r="I168" s="686"/>
      <c r="J168" s="686"/>
      <c r="K168" s="686"/>
      <c r="L168" s="686"/>
      <c r="M168" s="151">
        <v>6</v>
      </c>
      <c r="N168" s="151">
        <v>3</v>
      </c>
      <c r="O168" s="177">
        <v>2</v>
      </c>
      <c r="P168" s="177">
        <v>5</v>
      </c>
    </row>
    <row r="169" spans="1:17" ht="19.5" thickBot="1" x14ac:dyDescent="0.35">
      <c r="A169" s="853"/>
      <c r="B169" s="828"/>
      <c r="C169" s="401">
        <v>6</v>
      </c>
      <c r="D169" s="183" t="s">
        <v>174</v>
      </c>
      <c r="E169" s="396"/>
      <c r="F169" s="686">
        <f t="shared" si="23"/>
        <v>47.613059999999997</v>
      </c>
      <c r="G169" s="686"/>
      <c r="H169" s="686"/>
      <c r="I169" s="686"/>
      <c r="J169" s="686"/>
      <c r="K169" s="686"/>
      <c r="L169" s="686"/>
      <c r="M169" s="151">
        <v>20</v>
      </c>
      <c r="N169" s="151">
        <v>44</v>
      </c>
      <c r="O169" s="177">
        <v>75</v>
      </c>
      <c r="P169" s="177">
        <v>4</v>
      </c>
    </row>
    <row r="170" spans="1:17" ht="19.5" thickBot="1" x14ac:dyDescent="0.35">
      <c r="A170" s="853"/>
      <c r="B170" s="828"/>
      <c r="C170" s="401">
        <v>7</v>
      </c>
      <c r="D170" s="183" t="s">
        <v>1613</v>
      </c>
      <c r="E170" s="396"/>
      <c r="F170" s="686"/>
      <c r="G170" s="686"/>
      <c r="H170" s="686"/>
      <c r="I170" s="686"/>
      <c r="J170" s="686"/>
      <c r="K170" s="686"/>
      <c r="L170" s="686"/>
      <c r="M170" s="151">
        <v>0</v>
      </c>
      <c r="N170" s="151">
        <v>1</v>
      </c>
      <c r="O170" s="177">
        <v>9</v>
      </c>
      <c r="P170" s="177">
        <v>10</v>
      </c>
    </row>
    <row r="171" spans="1:17" ht="19.5" thickBot="1" x14ac:dyDescent="0.35">
      <c r="A171" s="853"/>
      <c r="B171" s="828"/>
      <c r="C171" s="401">
        <v>8</v>
      </c>
      <c r="D171" s="183" t="s">
        <v>175</v>
      </c>
      <c r="E171" s="396"/>
      <c r="F171" s="686">
        <f t="shared" si="23"/>
        <v>39.04956</v>
      </c>
      <c r="G171" s="686"/>
      <c r="H171" s="686"/>
      <c r="I171" s="686"/>
      <c r="J171" s="686"/>
      <c r="K171" s="686"/>
      <c r="L171" s="686"/>
      <c r="M171" s="151">
        <v>43</v>
      </c>
      <c r="N171" s="151">
        <v>18</v>
      </c>
      <c r="O171" s="177">
        <v>53</v>
      </c>
      <c r="P171" s="177">
        <v>34</v>
      </c>
    </row>
    <row r="172" spans="1:17" ht="19.5" thickBot="1" x14ac:dyDescent="0.35">
      <c r="A172" s="853"/>
      <c r="B172" s="828"/>
      <c r="C172" s="401"/>
      <c r="D172" s="183"/>
      <c r="E172" s="396"/>
      <c r="F172" s="686">
        <f t="shared" si="23"/>
        <v>0</v>
      </c>
      <c r="G172" s="686"/>
      <c r="H172" s="686"/>
      <c r="I172" s="686"/>
      <c r="J172" s="686"/>
      <c r="K172" s="686"/>
      <c r="L172" s="686"/>
      <c r="M172" s="151"/>
      <c r="N172" s="151"/>
      <c r="O172" s="177"/>
      <c r="P172" s="177"/>
    </row>
    <row r="173" spans="1:17" ht="19.5" thickBot="1" x14ac:dyDescent="0.35">
      <c r="A173" s="853"/>
      <c r="B173" s="828"/>
      <c r="C173" s="401"/>
      <c r="D173" s="183"/>
      <c r="E173" s="396"/>
      <c r="F173" s="686">
        <f t="shared" si="23"/>
        <v>0</v>
      </c>
      <c r="G173" s="686"/>
      <c r="H173" s="686"/>
      <c r="I173" s="686"/>
      <c r="J173" s="686"/>
      <c r="K173" s="686"/>
      <c r="L173" s="686"/>
      <c r="M173" s="151"/>
      <c r="N173" s="151"/>
      <c r="O173" s="177"/>
      <c r="P173" s="177"/>
    </row>
    <row r="174" spans="1:17" ht="19.5" thickBot="1" x14ac:dyDescent="0.25">
      <c r="A174" s="853"/>
      <c r="B174" s="828"/>
      <c r="C174" s="401"/>
      <c r="D174" s="3" t="s">
        <v>1314</v>
      </c>
      <c r="E174" s="393"/>
      <c r="F174" s="393"/>
      <c r="G174" s="393"/>
      <c r="H174" s="393"/>
      <c r="I174" s="393"/>
      <c r="J174" s="393"/>
      <c r="K174" s="393"/>
      <c r="L174" s="393"/>
      <c r="M174" s="1">
        <v>141</v>
      </c>
      <c r="N174" s="1">
        <v>120</v>
      </c>
      <c r="O174" s="36">
        <v>123</v>
      </c>
      <c r="P174" s="36">
        <v>61</v>
      </c>
    </row>
    <row r="175" spans="1:17" ht="19.5" thickBot="1" x14ac:dyDescent="0.25">
      <c r="A175" s="853"/>
      <c r="B175" s="828"/>
      <c r="C175" s="401"/>
      <c r="D175" s="3" t="s">
        <v>1315</v>
      </c>
      <c r="E175" s="393"/>
      <c r="F175" s="393"/>
      <c r="G175" s="393"/>
      <c r="H175" s="393"/>
      <c r="I175" s="393"/>
      <c r="J175" s="393"/>
      <c r="K175" s="393"/>
      <c r="L175" s="393"/>
      <c r="M175" s="135">
        <f t="shared" ref="M175:O175" si="24">(M174*1.73*220*0.9)/1000</f>
        <v>48.298139999999997</v>
      </c>
      <c r="N175" s="135">
        <f t="shared" si="24"/>
        <v>41.104800000000004</v>
      </c>
      <c r="O175" s="135">
        <f t="shared" si="24"/>
        <v>42.132419999999996</v>
      </c>
      <c r="P175" s="136"/>
      <c r="Q175" s="168"/>
    </row>
    <row r="176" spans="1:17" ht="18.75" thickBot="1" x14ac:dyDescent="0.25">
      <c r="A176" s="853"/>
      <c r="B176" s="828"/>
      <c r="C176" s="401"/>
      <c r="D176" s="3" t="s">
        <v>1316</v>
      </c>
      <c r="E176" s="394"/>
      <c r="F176" s="394"/>
      <c r="G176" s="394"/>
      <c r="H176" s="394"/>
      <c r="I176" s="394"/>
      <c r="J176" s="394"/>
      <c r="K176" s="394"/>
      <c r="L176" s="394"/>
      <c r="M176" s="788">
        <f>(M175+N175+O175)</f>
        <v>131.53536</v>
      </c>
      <c r="N176" s="789"/>
      <c r="O176" s="789"/>
      <c r="P176" s="790"/>
    </row>
    <row r="177" spans="1:17" ht="19.5" thickBot="1" x14ac:dyDescent="0.35">
      <c r="A177" s="853"/>
      <c r="B177" s="828"/>
      <c r="C177" s="404"/>
      <c r="D177" s="845"/>
      <c r="E177" s="846"/>
      <c r="F177" s="846"/>
      <c r="G177" s="846"/>
      <c r="H177" s="846"/>
      <c r="I177" s="846"/>
      <c r="J177" s="846"/>
      <c r="K177" s="846"/>
      <c r="L177" s="846"/>
      <c r="M177" s="846"/>
      <c r="N177" s="846"/>
      <c r="O177" s="846"/>
      <c r="P177" s="847"/>
    </row>
    <row r="178" spans="1:17" ht="37.5" customHeight="1" thickBot="1" x14ac:dyDescent="0.25">
      <c r="A178" s="853"/>
      <c r="B178" s="828"/>
      <c r="C178" s="387" t="s">
        <v>1436</v>
      </c>
      <c r="D178" s="124" t="s">
        <v>1327</v>
      </c>
      <c r="E178" s="390" t="s">
        <v>1435</v>
      </c>
      <c r="F178" s="499" t="s">
        <v>1511</v>
      </c>
      <c r="G178" s="499" t="s">
        <v>1557</v>
      </c>
      <c r="H178" s="720" t="s">
        <v>1558</v>
      </c>
      <c r="I178" s="499" t="s">
        <v>1559</v>
      </c>
      <c r="J178" s="720" t="s">
        <v>1446</v>
      </c>
      <c r="K178" s="499" t="s">
        <v>1560</v>
      </c>
      <c r="L178" s="499" t="s">
        <v>1561</v>
      </c>
      <c r="M178" s="125" t="str">
        <f>'Данные по ТП'!C51</f>
        <v>ТМ-400/10</v>
      </c>
      <c r="N178" s="126" t="s">
        <v>1352</v>
      </c>
      <c r="O178" s="125" t="s">
        <v>5</v>
      </c>
      <c r="P178" s="127">
        <f>'Данные по ТП'!F51</f>
        <v>4439</v>
      </c>
    </row>
    <row r="179" spans="1:17" ht="19.5" thickBot="1" x14ac:dyDescent="0.35">
      <c r="A179" s="853"/>
      <c r="B179" s="828"/>
      <c r="C179" s="401">
        <v>9</v>
      </c>
      <c r="D179" s="183" t="s">
        <v>176</v>
      </c>
      <c r="E179" s="396"/>
      <c r="F179" s="686">
        <f>((O179*1.73*220*0.9)/1000)+((N179*1.73*220*0.9)/1000)+((M179*1.73*220*0.9)/1000)</f>
        <v>0</v>
      </c>
      <c r="G179" s="822">
        <v>237</v>
      </c>
      <c r="H179" s="822">
        <v>231</v>
      </c>
      <c r="I179" s="822">
        <v>231</v>
      </c>
      <c r="J179" s="822">
        <v>407</v>
      </c>
      <c r="K179" s="822">
        <v>405</v>
      </c>
      <c r="L179" s="822">
        <v>407</v>
      </c>
      <c r="M179" s="151">
        <v>0</v>
      </c>
      <c r="N179" s="151">
        <v>0</v>
      </c>
      <c r="O179" s="177">
        <v>0</v>
      </c>
      <c r="P179" s="177">
        <v>0</v>
      </c>
    </row>
    <row r="180" spans="1:17" ht="19.5" thickBot="1" x14ac:dyDescent="0.35">
      <c r="A180" s="853"/>
      <c r="B180" s="828"/>
      <c r="C180" s="401">
        <v>10</v>
      </c>
      <c r="D180" s="183" t="s">
        <v>962</v>
      </c>
      <c r="E180" s="396"/>
      <c r="F180" s="686">
        <f t="shared" ref="F180:F187" si="25">((O180*1.73*220*0.9)/1000)+((N180*1.73*220*0.9)/1000)+((M180*1.73*220*0.9)/1000)</f>
        <v>0</v>
      </c>
      <c r="G180" s="823"/>
      <c r="H180" s="823"/>
      <c r="I180" s="823"/>
      <c r="J180" s="823"/>
      <c r="K180" s="823"/>
      <c r="L180" s="823"/>
      <c r="M180" s="151"/>
      <c r="N180" s="151"/>
      <c r="O180" s="177"/>
      <c r="P180" s="177"/>
    </row>
    <row r="181" spans="1:17" ht="19.5" thickBot="1" x14ac:dyDescent="0.35">
      <c r="A181" s="853"/>
      <c r="B181" s="828"/>
      <c r="C181" s="401">
        <v>11</v>
      </c>
      <c r="D181" s="183" t="s">
        <v>177</v>
      </c>
      <c r="E181" s="396"/>
      <c r="F181" s="686">
        <f t="shared" si="25"/>
        <v>16.09938</v>
      </c>
      <c r="G181" s="686"/>
      <c r="H181" s="686"/>
      <c r="I181" s="686"/>
      <c r="J181" s="686"/>
      <c r="K181" s="686"/>
      <c r="L181" s="686"/>
      <c r="M181" s="151">
        <v>13</v>
      </c>
      <c r="N181" s="151">
        <v>15</v>
      </c>
      <c r="O181" s="177">
        <v>19</v>
      </c>
      <c r="P181" s="177">
        <v>1</v>
      </c>
    </row>
    <row r="182" spans="1:17" ht="19.5" thickBot="1" x14ac:dyDescent="0.35">
      <c r="A182" s="853"/>
      <c r="B182" s="828"/>
      <c r="C182" s="401">
        <v>12</v>
      </c>
      <c r="D182" s="183" t="s">
        <v>178</v>
      </c>
      <c r="E182" s="396"/>
      <c r="F182" s="686">
        <f t="shared" si="25"/>
        <v>33.226379999999999</v>
      </c>
      <c r="G182" s="686"/>
      <c r="H182" s="686"/>
      <c r="I182" s="686"/>
      <c r="J182" s="686"/>
      <c r="K182" s="686"/>
      <c r="L182" s="686"/>
      <c r="M182" s="151">
        <v>29</v>
      </c>
      <c r="N182" s="151">
        <v>23</v>
      </c>
      <c r="O182" s="177">
        <v>45</v>
      </c>
      <c r="P182" s="177">
        <v>17</v>
      </c>
    </row>
    <row r="183" spans="1:17" ht="19.5" thickBot="1" x14ac:dyDescent="0.35">
      <c r="A183" s="853"/>
      <c r="B183" s="828"/>
      <c r="C183" s="401">
        <v>13</v>
      </c>
      <c r="D183" s="183" t="s">
        <v>179</v>
      </c>
      <c r="E183" s="396"/>
      <c r="F183" s="686">
        <f t="shared" si="25"/>
        <v>37.336860000000001</v>
      </c>
      <c r="G183" s="686"/>
      <c r="H183" s="686"/>
      <c r="I183" s="686"/>
      <c r="J183" s="686"/>
      <c r="K183" s="686"/>
      <c r="L183" s="686"/>
      <c r="M183" s="151">
        <v>18</v>
      </c>
      <c r="N183" s="151">
        <v>33</v>
      </c>
      <c r="O183" s="177">
        <v>58</v>
      </c>
      <c r="P183" s="177">
        <v>12</v>
      </c>
    </row>
    <row r="184" spans="1:17" ht="19.5" thickBot="1" x14ac:dyDescent="0.35">
      <c r="A184" s="853"/>
      <c r="B184" s="828"/>
      <c r="C184" s="401">
        <v>14</v>
      </c>
      <c r="D184" s="183" t="s">
        <v>180</v>
      </c>
      <c r="E184" s="396"/>
      <c r="F184" s="686">
        <f t="shared" si="25"/>
        <v>31.85622</v>
      </c>
      <c r="G184" s="686"/>
      <c r="H184" s="686"/>
      <c r="I184" s="686"/>
      <c r="J184" s="686"/>
      <c r="K184" s="686"/>
      <c r="L184" s="686"/>
      <c r="M184" s="151">
        <v>29</v>
      </c>
      <c r="N184" s="151">
        <v>48</v>
      </c>
      <c r="O184" s="177">
        <v>16</v>
      </c>
      <c r="P184" s="177">
        <v>28</v>
      </c>
    </row>
    <row r="185" spans="1:17" ht="19.5" thickBot="1" x14ac:dyDescent="0.35">
      <c r="A185" s="853"/>
      <c r="B185" s="828"/>
      <c r="C185" s="401">
        <v>15</v>
      </c>
      <c r="D185" s="183" t="s">
        <v>181</v>
      </c>
      <c r="E185" s="396"/>
      <c r="F185" s="686">
        <f t="shared" si="25"/>
        <v>0</v>
      </c>
      <c r="G185" s="686"/>
      <c r="H185" s="686"/>
      <c r="I185" s="686"/>
      <c r="J185" s="686"/>
      <c r="K185" s="686"/>
      <c r="L185" s="686"/>
      <c r="M185" s="151"/>
      <c r="N185" s="151"/>
      <c r="O185" s="177"/>
      <c r="P185" s="177"/>
    </row>
    <row r="186" spans="1:17" ht="19.5" thickBot="1" x14ac:dyDescent="0.35">
      <c r="A186" s="853"/>
      <c r="B186" s="828"/>
      <c r="C186" s="401">
        <v>16</v>
      </c>
      <c r="D186" s="183" t="s">
        <v>182</v>
      </c>
      <c r="E186" s="396"/>
      <c r="F186" s="686">
        <f t="shared" si="25"/>
        <v>30.828600000000002</v>
      </c>
      <c r="G186" s="686"/>
      <c r="H186" s="686"/>
      <c r="I186" s="686"/>
      <c r="J186" s="686"/>
      <c r="K186" s="686"/>
      <c r="L186" s="686"/>
      <c r="M186" s="151">
        <v>46</v>
      </c>
      <c r="N186" s="151">
        <v>20</v>
      </c>
      <c r="O186" s="177">
        <v>24</v>
      </c>
      <c r="P186" s="177">
        <v>7</v>
      </c>
    </row>
    <row r="187" spans="1:17" ht="18.75" thickBot="1" x14ac:dyDescent="0.3">
      <c r="A187" s="853"/>
      <c r="B187" s="828"/>
      <c r="C187" s="406"/>
      <c r="D187" s="194"/>
      <c r="E187" s="422"/>
      <c r="F187" s="686">
        <f t="shared" si="25"/>
        <v>0</v>
      </c>
      <c r="G187" s="686"/>
      <c r="H187" s="686"/>
      <c r="I187" s="686"/>
      <c r="J187" s="686"/>
      <c r="K187" s="686"/>
      <c r="L187" s="686"/>
      <c r="M187" s="195"/>
      <c r="N187" s="194"/>
      <c r="O187" s="194"/>
      <c r="P187" s="194"/>
    </row>
    <row r="188" spans="1:17" ht="18.75" thickBot="1" x14ac:dyDescent="0.3">
      <c r="A188" s="853"/>
      <c r="B188" s="828"/>
      <c r="C188" s="406"/>
      <c r="D188" s="194"/>
      <c r="E188" s="422"/>
      <c r="F188" s="422"/>
      <c r="G188" s="422"/>
      <c r="H188" s="422"/>
      <c r="I188" s="422"/>
      <c r="J188" s="422"/>
      <c r="K188" s="422"/>
      <c r="L188" s="422"/>
      <c r="M188" s="195"/>
      <c r="N188" s="194"/>
      <c r="O188" s="194"/>
      <c r="P188" s="194"/>
      <c r="Q188" s="168"/>
    </row>
    <row r="189" spans="1:17" ht="19.5" thickBot="1" x14ac:dyDescent="0.25">
      <c r="A189" s="853"/>
      <c r="B189" s="828"/>
      <c r="C189" s="401"/>
      <c r="D189" s="3" t="s">
        <v>1313</v>
      </c>
      <c r="E189" s="393"/>
      <c r="F189" s="393"/>
      <c r="G189" s="393"/>
      <c r="H189" s="393"/>
      <c r="I189" s="393"/>
      <c r="J189" s="393"/>
      <c r="K189" s="393"/>
      <c r="L189" s="393"/>
      <c r="M189" s="1">
        <v>168</v>
      </c>
      <c r="N189" s="1">
        <v>133</v>
      </c>
      <c r="O189" s="29">
        <v>149</v>
      </c>
      <c r="P189" s="29">
        <v>67</v>
      </c>
    </row>
    <row r="190" spans="1:17" ht="19.5" thickBot="1" x14ac:dyDescent="0.25">
      <c r="A190" s="853"/>
      <c r="B190" s="828"/>
      <c r="C190" s="401"/>
      <c r="D190" s="3" t="s">
        <v>1315</v>
      </c>
      <c r="E190" s="393"/>
      <c r="F190" s="393"/>
      <c r="G190" s="393"/>
      <c r="H190" s="393"/>
      <c r="I190" s="393"/>
      <c r="J190" s="393"/>
      <c r="K190" s="393"/>
      <c r="L190" s="393"/>
      <c r="M190" s="135">
        <f t="shared" ref="M190:O190" si="26">(M189*1.73*220*0.9)/1000</f>
        <v>57.546719999999993</v>
      </c>
      <c r="N190" s="135">
        <f t="shared" si="26"/>
        <v>45.557820000000007</v>
      </c>
      <c r="O190" s="135">
        <f t="shared" si="26"/>
        <v>51.038460000000001</v>
      </c>
      <c r="P190" s="136"/>
    </row>
    <row r="191" spans="1:17" ht="18.75" thickBot="1" x14ac:dyDescent="0.25">
      <c r="A191" s="853"/>
      <c r="B191" s="828"/>
      <c r="C191" s="401"/>
      <c r="D191" s="3" t="s">
        <v>1317</v>
      </c>
      <c r="E191" s="394"/>
      <c r="F191" s="394"/>
      <c r="G191" s="394"/>
      <c r="H191" s="394"/>
      <c r="I191" s="394"/>
      <c r="J191" s="394"/>
      <c r="K191" s="394"/>
      <c r="L191" s="394"/>
      <c r="M191" s="788">
        <f>(M190+N190+O190)</f>
        <v>154.143</v>
      </c>
      <c r="N191" s="789"/>
      <c r="O191" s="789"/>
      <c r="P191" s="790"/>
    </row>
    <row r="192" spans="1:17" ht="21" thickBot="1" x14ac:dyDescent="0.25">
      <c r="A192" s="854"/>
      <c r="B192" s="829"/>
      <c r="C192" s="405"/>
      <c r="D192" s="9" t="s">
        <v>59</v>
      </c>
      <c r="E192" s="407"/>
      <c r="F192" s="407"/>
      <c r="G192" s="407"/>
      <c r="H192" s="407"/>
      <c r="I192" s="407"/>
      <c r="J192" s="407"/>
      <c r="K192" s="407"/>
      <c r="L192" s="407"/>
      <c r="M192" s="10">
        <v>309</v>
      </c>
      <c r="N192" s="10">
        <v>253</v>
      </c>
      <c r="O192" s="37">
        <v>272</v>
      </c>
      <c r="P192" s="37">
        <v>128</v>
      </c>
    </row>
    <row r="193" spans="1:17" ht="35.25" customHeight="1" thickBot="1" x14ac:dyDescent="0.25">
      <c r="A193" s="636"/>
      <c r="B193" s="617"/>
      <c r="C193" s="617"/>
      <c r="D193" s="638" t="str">
        <f>HYPERLINK("#Оглавление!h7","&lt;&lt;&lt;&lt;&lt;")</f>
        <v>&lt;&lt;&lt;&lt;&lt;</v>
      </c>
      <c r="E193" s="617"/>
      <c r="F193" s="674"/>
      <c r="G193" s="674"/>
      <c r="H193" s="674"/>
      <c r="I193" s="674"/>
      <c r="J193" s="674"/>
      <c r="K193" s="674"/>
      <c r="L193" s="674"/>
      <c r="M193" s="617"/>
      <c r="N193" s="617"/>
      <c r="O193" s="617"/>
      <c r="P193" s="617"/>
    </row>
    <row r="194" spans="1:17" ht="54.75" thickBot="1" x14ac:dyDescent="0.35">
      <c r="A194" s="193">
        <v>43928</v>
      </c>
      <c r="B194" s="31"/>
      <c r="C194" s="387" t="s">
        <v>1436</v>
      </c>
      <c r="D194" s="137" t="s">
        <v>1351</v>
      </c>
      <c r="E194" s="390" t="s">
        <v>1435</v>
      </c>
      <c r="F194" s="499" t="s">
        <v>1511</v>
      </c>
      <c r="G194" s="499" t="s">
        <v>1557</v>
      </c>
      <c r="H194" s="720" t="s">
        <v>1558</v>
      </c>
      <c r="I194" s="499" t="s">
        <v>1559</v>
      </c>
      <c r="J194" s="720" t="s">
        <v>1446</v>
      </c>
      <c r="K194" s="499" t="s">
        <v>1560</v>
      </c>
      <c r="L194" s="499" t="s">
        <v>1561</v>
      </c>
      <c r="M194" s="140" t="str">
        <f>'Данные по ТП'!C52</f>
        <v>ТМ-400/10</v>
      </c>
      <c r="N194" s="139" t="s">
        <v>1352</v>
      </c>
      <c r="O194" s="138" t="s">
        <v>5</v>
      </c>
      <c r="P194" s="138">
        <f>'Данные по ТП'!F52</f>
        <v>16235</v>
      </c>
    </row>
    <row r="195" spans="1:17" ht="25.5" customHeight="1" thickBot="1" x14ac:dyDescent="0.35">
      <c r="A195" s="794" t="s">
        <v>1572</v>
      </c>
      <c r="B195" s="791" t="s">
        <v>216</v>
      </c>
      <c r="C195" s="401">
        <v>2</v>
      </c>
      <c r="D195" s="183" t="s">
        <v>963</v>
      </c>
      <c r="E195" s="396"/>
      <c r="F195" s="686">
        <f>((O195*1.73*220*0.9)/1000)+((N195*1.73*220*0.9)/1000)+((M195*1.73*220*0.9)/1000)</f>
        <v>0</v>
      </c>
      <c r="G195" s="822">
        <v>242</v>
      </c>
      <c r="H195" s="822">
        <v>237</v>
      </c>
      <c r="I195" s="822">
        <v>240</v>
      </c>
      <c r="J195" s="822">
        <v>419</v>
      </c>
      <c r="K195" s="822">
        <v>413</v>
      </c>
      <c r="L195" s="822">
        <v>421</v>
      </c>
      <c r="M195" s="151">
        <v>0</v>
      </c>
      <c r="N195" s="151">
        <v>0</v>
      </c>
      <c r="O195" s="177">
        <v>0</v>
      </c>
      <c r="P195" s="177">
        <v>0</v>
      </c>
    </row>
    <row r="196" spans="1:17" ht="19.5" thickBot="1" x14ac:dyDescent="0.35">
      <c r="A196" s="853"/>
      <c r="B196" s="828"/>
      <c r="C196" s="401">
        <v>4</v>
      </c>
      <c r="D196" s="183" t="s">
        <v>183</v>
      </c>
      <c r="E196" s="396"/>
      <c r="F196" s="686">
        <f t="shared" ref="F196:F201" si="27">((O196*1.73*220*0.9)/1000)+((N196*1.73*220*0.9)/1000)+((M196*1.73*220*0.9)/1000)</f>
        <v>5.1381000000000006</v>
      </c>
      <c r="G196" s="823"/>
      <c r="H196" s="823"/>
      <c r="I196" s="823"/>
      <c r="J196" s="823"/>
      <c r="K196" s="823"/>
      <c r="L196" s="823"/>
      <c r="M196" s="151"/>
      <c r="N196" s="151">
        <v>15</v>
      </c>
      <c r="O196" s="177"/>
      <c r="P196" s="177">
        <v>15</v>
      </c>
    </row>
    <row r="197" spans="1:17" ht="19.5" thickBot="1" x14ac:dyDescent="0.35">
      <c r="A197" s="853"/>
      <c r="B197" s="828"/>
      <c r="C197" s="401">
        <v>6</v>
      </c>
      <c r="D197" s="183" t="s">
        <v>184</v>
      </c>
      <c r="E197" s="396"/>
      <c r="F197" s="686">
        <f t="shared" si="27"/>
        <v>0</v>
      </c>
      <c r="G197" s="686"/>
      <c r="H197" s="686"/>
      <c r="I197" s="686"/>
      <c r="J197" s="686"/>
      <c r="K197" s="686"/>
      <c r="L197" s="686"/>
      <c r="M197" s="151">
        <v>0</v>
      </c>
      <c r="N197" s="151">
        <v>0</v>
      </c>
      <c r="O197" s="177">
        <v>0</v>
      </c>
      <c r="P197" s="177">
        <v>0</v>
      </c>
    </row>
    <row r="198" spans="1:17" ht="19.5" thickBot="1" x14ac:dyDescent="0.35">
      <c r="A198" s="853"/>
      <c r="B198" s="828"/>
      <c r="C198" s="401">
        <v>7</v>
      </c>
      <c r="D198" s="183" t="s">
        <v>185</v>
      </c>
      <c r="E198" s="396"/>
      <c r="F198" s="686">
        <f t="shared" si="27"/>
        <v>0</v>
      </c>
      <c r="G198" s="686"/>
      <c r="H198" s="686"/>
      <c r="I198" s="686"/>
      <c r="J198" s="686"/>
      <c r="K198" s="686"/>
      <c r="L198" s="686"/>
      <c r="M198" s="151">
        <v>0</v>
      </c>
      <c r="N198" s="151">
        <v>0</v>
      </c>
      <c r="O198" s="177">
        <v>0</v>
      </c>
      <c r="P198" s="177">
        <v>0</v>
      </c>
    </row>
    <row r="199" spans="1:17" ht="19.5" thickBot="1" x14ac:dyDescent="0.35">
      <c r="A199" s="853"/>
      <c r="B199" s="828"/>
      <c r="C199" s="401">
        <v>8</v>
      </c>
      <c r="D199" s="183" t="s">
        <v>186</v>
      </c>
      <c r="E199" s="396"/>
      <c r="F199" s="686">
        <f t="shared" si="27"/>
        <v>6.1657200000000003</v>
      </c>
      <c r="G199" s="686"/>
      <c r="H199" s="686"/>
      <c r="I199" s="686"/>
      <c r="J199" s="686"/>
      <c r="K199" s="686"/>
      <c r="L199" s="686"/>
      <c r="M199" s="151">
        <v>6</v>
      </c>
      <c r="N199" s="151">
        <v>6</v>
      </c>
      <c r="O199" s="177">
        <v>6</v>
      </c>
      <c r="P199" s="177">
        <v>2</v>
      </c>
    </row>
    <row r="200" spans="1:17" ht="18.75" thickBot="1" x14ac:dyDescent="0.3">
      <c r="A200" s="853"/>
      <c r="B200" s="828"/>
      <c r="C200" s="406"/>
      <c r="D200" s="194"/>
      <c r="E200" s="422"/>
      <c r="F200" s="686">
        <f t="shared" si="27"/>
        <v>0</v>
      </c>
      <c r="G200" s="686"/>
      <c r="H200" s="686"/>
      <c r="I200" s="686"/>
      <c r="J200" s="686"/>
      <c r="K200" s="686"/>
      <c r="L200" s="686"/>
      <c r="M200" s="195"/>
      <c r="N200" s="194"/>
      <c r="O200" s="194"/>
      <c r="P200" s="194"/>
    </row>
    <row r="201" spans="1:17" ht="18.75" thickBot="1" x14ac:dyDescent="0.3">
      <c r="A201" s="853"/>
      <c r="B201" s="828"/>
      <c r="C201" s="401"/>
      <c r="D201" s="427"/>
      <c r="E201" s="396"/>
      <c r="F201" s="686">
        <f t="shared" si="27"/>
        <v>0</v>
      </c>
      <c r="G201" s="686"/>
      <c r="H201" s="686"/>
      <c r="I201" s="686"/>
      <c r="J201" s="686"/>
      <c r="K201" s="686"/>
      <c r="L201" s="686"/>
      <c r="M201" s="428"/>
      <c r="N201" s="427"/>
      <c r="O201" s="429"/>
      <c r="P201" s="429"/>
    </row>
    <row r="202" spans="1:17" ht="19.5" thickBot="1" x14ac:dyDescent="0.25">
      <c r="A202" s="853"/>
      <c r="B202" s="828"/>
      <c r="C202" s="401"/>
      <c r="D202" s="3" t="s">
        <v>1314</v>
      </c>
      <c r="E202" s="393"/>
      <c r="F202" s="686"/>
      <c r="G202" s="686"/>
      <c r="H202" s="686"/>
      <c r="I202" s="686"/>
      <c r="J202" s="686"/>
      <c r="K202" s="686"/>
      <c r="L202" s="686"/>
      <c r="M202" s="1">
        <v>6</v>
      </c>
      <c r="N202" s="1">
        <v>14</v>
      </c>
      <c r="O202" s="29">
        <v>6</v>
      </c>
      <c r="P202" s="29">
        <v>10</v>
      </c>
      <c r="Q202" s="168"/>
    </row>
    <row r="203" spans="1:17" ht="19.5" thickBot="1" x14ac:dyDescent="0.25">
      <c r="A203" s="853"/>
      <c r="B203" s="828"/>
      <c r="C203" s="401"/>
      <c r="D203" s="3" t="s">
        <v>1315</v>
      </c>
      <c r="E203" s="393"/>
      <c r="F203" s="393"/>
      <c r="G203" s="393"/>
      <c r="H203" s="393"/>
      <c r="I203" s="393"/>
      <c r="J203" s="393"/>
      <c r="K203" s="393"/>
      <c r="L203" s="393"/>
      <c r="M203" s="135">
        <f t="shared" ref="M203:O203" si="28">(M202*1.73*220*0.9)/1000</f>
        <v>2.05524</v>
      </c>
      <c r="N203" s="135">
        <f t="shared" si="28"/>
        <v>4.7955599999999992</v>
      </c>
      <c r="O203" s="135">
        <f t="shared" si="28"/>
        <v>2.05524</v>
      </c>
      <c r="P203" s="136"/>
    </row>
    <row r="204" spans="1:17" ht="18.75" thickBot="1" x14ac:dyDescent="0.25">
      <c r="A204" s="853"/>
      <c r="B204" s="828"/>
      <c r="C204" s="401"/>
      <c r="D204" s="3" t="s">
        <v>1316</v>
      </c>
      <c r="E204" s="394"/>
      <c r="F204" s="394"/>
      <c r="G204" s="394"/>
      <c r="H204" s="394"/>
      <c r="I204" s="394"/>
      <c r="J204" s="394"/>
      <c r="K204" s="394"/>
      <c r="L204" s="394"/>
      <c r="M204" s="788">
        <f>(M203+N203+O203)</f>
        <v>8.9060399999999991</v>
      </c>
      <c r="N204" s="789"/>
      <c r="O204" s="789"/>
      <c r="P204" s="790"/>
    </row>
    <row r="205" spans="1:17" ht="19.5" thickBot="1" x14ac:dyDescent="0.35">
      <c r="A205" s="853"/>
      <c r="B205" s="828"/>
      <c r="C205" s="404"/>
      <c r="D205" s="845"/>
      <c r="E205" s="846"/>
      <c r="F205" s="846"/>
      <c r="G205" s="846"/>
      <c r="H205" s="846"/>
      <c r="I205" s="846"/>
      <c r="J205" s="846"/>
      <c r="K205" s="846"/>
      <c r="L205" s="846"/>
      <c r="M205" s="846"/>
      <c r="N205" s="846"/>
      <c r="O205" s="846"/>
      <c r="P205" s="847"/>
    </row>
    <row r="206" spans="1:17" ht="54.75" thickBot="1" x14ac:dyDescent="0.25">
      <c r="A206" s="853"/>
      <c r="B206" s="828"/>
      <c r="C206" s="387" t="s">
        <v>1436</v>
      </c>
      <c r="D206" s="124" t="s">
        <v>1327</v>
      </c>
      <c r="E206" s="390" t="s">
        <v>1435</v>
      </c>
      <c r="F206" s="499" t="s">
        <v>1511</v>
      </c>
      <c r="G206" s="499" t="s">
        <v>1557</v>
      </c>
      <c r="H206" s="720" t="s">
        <v>1558</v>
      </c>
      <c r="I206" s="499" t="s">
        <v>1559</v>
      </c>
      <c r="J206" s="720" t="s">
        <v>1446</v>
      </c>
      <c r="K206" s="499" t="s">
        <v>1560</v>
      </c>
      <c r="L206" s="499" t="s">
        <v>1561</v>
      </c>
      <c r="M206" s="125" t="str">
        <f>'Данные по ТП'!C53</f>
        <v>ТМ-400/10</v>
      </c>
      <c r="N206" s="126" t="s">
        <v>1352</v>
      </c>
      <c r="O206" s="125" t="s">
        <v>5</v>
      </c>
      <c r="P206" s="127">
        <f>'Данные по ТП'!F53</f>
        <v>72158</v>
      </c>
    </row>
    <row r="207" spans="1:17" ht="19.5" thickBot="1" x14ac:dyDescent="0.35">
      <c r="A207" s="853"/>
      <c r="B207" s="828"/>
      <c r="C207" s="401">
        <v>10</v>
      </c>
      <c r="D207" s="183" t="s">
        <v>187</v>
      </c>
      <c r="E207" s="396"/>
      <c r="F207" s="686">
        <f>((O207*1.73*220*0.9)/1000)+((N207*1.73*220*0.9)/1000)+((M207*1.73*220*0.9)/1000)</f>
        <v>0</v>
      </c>
      <c r="G207" s="822">
        <v>243</v>
      </c>
      <c r="H207" s="822">
        <v>232</v>
      </c>
      <c r="I207" s="822">
        <v>239</v>
      </c>
      <c r="J207" s="822">
        <v>413</v>
      </c>
      <c r="K207" s="822">
        <v>416</v>
      </c>
      <c r="L207" s="822">
        <v>416</v>
      </c>
      <c r="M207" s="151">
        <v>0</v>
      </c>
      <c r="N207" s="151">
        <v>0</v>
      </c>
      <c r="O207" s="177">
        <v>0</v>
      </c>
      <c r="P207" s="177">
        <v>0</v>
      </c>
    </row>
    <row r="208" spans="1:17" ht="19.5" thickBot="1" x14ac:dyDescent="0.35">
      <c r="A208" s="853"/>
      <c r="B208" s="828"/>
      <c r="C208" s="401">
        <v>11</v>
      </c>
      <c r="D208" s="183" t="s">
        <v>836</v>
      </c>
      <c r="E208" s="396"/>
      <c r="F208" s="686">
        <f t="shared" ref="F208:F214" si="29">((O208*1.73*220*0.9)/1000)+((N208*1.73*220*0.9)/1000)+((M208*1.73*220*0.9)/1000)</f>
        <v>0</v>
      </c>
      <c r="G208" s="823"/>
      <c r="H208" s="823"/>
      <c r="I208" s="823"/>
      <c r="J208" s="823"/>
      <c r="K208" s="823"/>
      <c r="L208" s="823"/>
      <c r="M208" s="151">
        <v>0</v>
      </c>
      <c r="N208" s="151">
        <v>0</v>
      </c>
      <c r="O208" s="177">
        <v>0</v>
      </c>
      <c r="P208" s="177">
        <v>0</v>
      </c>
    </row>
    <row r="209" spans="1:17" ht="19.5" thickBot="1" x14ac:dyDescent="0.35">
      <c r="A209" s="853"/>
      <c r="B209" s="828"/>
      <c r="C209" s="401">
        <v>14</v>
      </c>
      <c r="D209" s="183" t="s">
        <v>188</v>
      </c>
      <c r="E209" s="396"/>
      <c r="F209" s="686">
        <f t="shared" si="29"/>
        <v>80.839439999999996</v>
      </c>
      <c r="G209" s="686"/>
      <c r="H209" s="686"/>
      <c r="I209" s="686"/>
      <c r="J209" s="686"/>
      <c r="K209" s="686"/>
      <c r="L209" s="686"/>
      <c r="M209" s="151">
        <v>51</v>
      </c>
      <c r="N209" s="151">
        <v>91</v>
      </c>
      <c r="O209" s="177">
        <v>94</v>
      </c>
      <c r="P209" s="177">
        <v>21</v>
      </c>
    </row>
    <row r="210" spans="1:17" ht="19.5" thickBot="1" x14ac:dyDescent="0.35">
      <c r="A210" s="853"/>
      <c r="B210" s="828"/>
      <c r="C210" s="401">
        <v>15</v>
      </c>
      <c r="D210" s="183" t="s">
        <v>189</v>
      </c>
      <c r="E210" s="396"/>
      <c r="F210" s="686">
        <f t="shared" si="29"/>
        <v>46.585439999999991</v>
      </c>
      <c r="G210" s="686"/>
      <c r="H210" s="686"/>
      <c r="I210" s="686"/>
      <c r="J210" s="686"/>
      <c r="K210" s="686"/>
      <c r="L210" s="686"/>
      <c r="M210" s="151">
        <v>42</v>
      </c>
      <c r="N210" s="151">
        <v>56</v>
      </c>
      <c r="O210" s="177">
        <v>38</v>
      </c>
      <c r="P210" s="177">
        <v>26</v>
      </c>
    </row>
    <row r="211" spans="1:17" ht="19.5" thickBot="1" x14ac:dyDescent="0.35">
      <c r="A211" s="853"/>
      <c r="B211" s="828"/>
      <c r="C211" s="401">
        <v>16</v>
      </c>
      <c r="D211" s="183" t="s">
        <v>190</v>
      </c>
      <c r="E211" s="396"/>
      <c r="F211" s="686">
        <f t="shared" si="29"/>
        <v>67.137840000000011</v>
      </c>
      <c r="G211" s="686"/>
      <c r="H211" s="686"/>
      <c r="I211" s="686"/>
      <c r="J211" s="686"/>
      <c r="K211" s="686"/>
      <c r="L211" s="686"/>
      <c r="M211" s="151">
        <v>55</v>
      </c>
      <c r="N211" s="151">
        <v>108</v>
      </c>
      <c r="O211" s="177">
        <v>33</v>
      </c>
      <c r="P211" s="177">
        <v>38</v>
      </c>
    </row>
    <row r="212" spans="1:17" ht="19.5" thickBot="1" x14ac:dyDescent="0.35">
      <c r="A212" s="853"/>
      <c r="B212" s="828"/>
      <c r="C212" s="401"/>
      <c r="D212" s="183"/>
      <c r="E212" s="396"/>
      <c r="F212" s="686">
        <f t="shared" si="29"/>
        <v>0</v>
      </c>
      <c r="G212" s="686"/>
      <c r="H212" s="686"/>
      <c r="I212" s="686"/>
      <c r="J212" s="686"/>
      <c r="K212" s="686"/>
      <c r="L212" s="686"/>
      <c r="M212" s="195"/>
      <c r="N212" s="194"/>
      <c r="O212" s="194"/>
      <c r="P212" s="194"/>
    </row>
    <row r="213" spans="1:17" ht="18.75" thickBot="1" x14ac:dyDescent="0.3">
      <c r="A213" s="853"/>
      <c r="B213" s="828"/>
      <c r="C213" s="406"/>
      <c r="D213" s="194"/>
      <c r="E213" s="422"/>
      <c r="F213" s="686">
        <f t="shared" si="29"/>
        <v>0</v>
      </c>
      <c r="G213" s="686"/>
      <c r="H213" s="686"/>
      <c r="I213" s="686"/>
      <c r="J213" s="686"/>
      <c r="K213" s="686"/>
      <c r="L213" s="686"/>
      <c r="M213" s="195"/>
      <c r="N213" s="194"/>
      <c r="O213" s="194"/>
      <c r="P213" s="194"/>
    </row>
    <row r="214" spans="1:17" ht="18.75" thickBot="1" x14ac:dyDescent="0.3">
      <c r="A214" s="853"/>
      <c r="B214" s="828"/>
      <c r="C214" s="406"/>
      <c r="D214" s="194"/>
      <c r="E214" s="422"/>
      <c r="F214" s="686">
        <f t="shared" si="29"/>
        <v>0</v>
      </c>
      <c r="G214" s="686"/>
      <c r="H214" s="686"/>
      <c r="I214" s="686"/>
      <c r="J214" s="686"/>
      <c r="K214" s="686"/>
      <c r="L214" s="686"/>
      <c r="M214" s="195"/>
      <c r="N214" s="194"/>
      <c r="O214" s="194"/>
      <c r="P214" s="194"/>
      <c r="Q214" s="168"/>
    </row>
    <row r="215" spans="1:17" ht="19.5" thickBot="1" x14ac:dyDescent="0.25">
      <c r="A215" s="853"/>
      <c r="B215" s="828"/>
      <c r="C215" s="401"/>
      <c r="D215" s="3" t="s">
        <v>1313</v>
      </c>
      <c r="E215" s="393"/>
      <c r="F215" s="393"/>
      <c r="G215" s="393"/>
      <c r="H215" s="393"/>
      <c r="I215" s="393"/>
      <c r="J215" s="393"/>
      <c r="K215" s="393"/>
      <c r="L215" s="393"/>
      <c r="M215" s="79">
        <v>222</v>
      </c>
      <c r="N215" s="79">
        <v>214</v>
      </c>
      <c r="O215" s="80">
        <v>161</v>
      </c>
      <c r="P215" s="80">
        <v>67</v>
      </c>
    </row>
    <row r="216" spans="1:17" ht="19.5" thickBot="1" x14ac:dyDescent="0.25">
      <c r="A216" s="853"/>
      <c r="B216" s="828"/>
      <c r="C216" s="401"/>
      <c r="D216" s="3" t="s">
        <v>1315</v>
      </c>
      <c r="E216" s="393"/>
      <c r="F216" s="393"/>
      <c r="G216" s="393"/>
      <c r="H216" s="393"/>
      <c r="I216" s="393"/>
      <c r="J216" s="393"/>
      <c r="K216" s="393"/>
      <c r="L216" s="393"/>
      <c r="M216" s="135">
        <f t="shared" ref="M216:O216" si="30">(M215*1.73*220*0.9)/1000</f>
        <v>76.043880000000001</v>
      </c>
      <c r="N216" s="135">
        <f t="shared" si="30"/>
        <v>73.303560000000004</v>
      </c>
      <c r="O216" s="135">
        <f t="shared" si="30"/>
        <v>55.148939999999996</v>
      </c>
      <c r="P216" s="136"/>
    </row>
    <row r="217" spans="1:17" ht="18.75" thickBot="1" x14ac:dyDescent="0.25">
      <c r="A217" s="853"/>
      <c r="B217" s="828"/>
      <c r="C217" s="401"/>
      <c r="D217" s="3" t="s">
        <v>1317</v>
      </c>
      <c r="E217" s="394"/>
      <c r="F217" s="394"/>
      <c r="G217" s="394"/>
      <c r="H217" s="394"/>
      <c r="I217" s="394"/>
      <c r="J217" s="394"/>
      <c r="K217" s="394"/>
      <c r="L217" s="394"/>
      <c r="M217" s="788">
        <f>(M216+N216+O216)</f>
        <v>204.49637999999999</v>
      </c>
      <c r="N217" s="789"/>
      <c r="O217" s="789"/>
      <c r="P217" s="790"/>
    </row>
    <row r="218" spans="1:17" ht="21" thickBot="1" x14ac:dyDescent="0.25">
      <c r="A218" s="854"/>
      <c r="B218" s="829"/>
      <c r="C218" s="405"/>
      <c r="D218" s="9" t="s">
        <v>59</v>
      </c>
      <c r="E218" s="407"/>
      <c r="F218" s="407"/>
      <c r="G218" s="407"/>
      <c r="H218" s="407"/>
      <c r="I218" s="407"/>
      <c r="J218" s="407"/>
      <c r="K218" s="407"/>
      <c r="L218" s="407"/>
      <c r="M218" s="10">
        <v>228</v>
      </c>
      <c r="N218" s="10">
        <v>228</v>
      </c>
      <c r="O218" s="37">
        <v>167</v>
      </c>
      <c r="P218" s="37">
        <v>77</v>
      </c>
    </row>
    <row r="219" spans="1:17" ht="21.75" customHeight="1" thickBot="1" x14ac:dyDescent="0.25">
      <c r="A219" s="635"/>
      <c r="B219" s="617"/>
      <c r="C219" s="617"/>
      <c r="D219" s="638" t="str">
        <f>HYPERLINK("#Оглавление!h7","&lt;&lt;&lt;&lt;&lt;")</f>
        <v>&lt;&lt;&lt;&lt;&lt;</v>
      </c>
      <c r="E219" s="617"/>
      <c r="F219" s="674"/>
      <c r="G219" s="674"/>
      <c r="H219" s="674"/>
      <c r="I219" s="674"/>
      <c r="J219" s="674"/>
      <c r="K219" s="674"/>
      <c r="L219" s="674"/>
      <c r="M219" s="617"/>
      <c r="N219" s="617"/>
      <c r="O219" s="617"/>
      <c r="P219" s="617"/>
    </row>
    <row r="220" spans="1:17" ht="36" customHeight="1" thickBot="1" x14ac:dyDescent="0.35">
      <c r="A220" s="193">
        <v>43928</v>
      </c>
      <c r="B220" s="31"/>
      <c r="C220" s="387" t="s">
        <v>1436</v>
      </c>
      <c r="D220" s="165" t="s">
        <v>1351</v>
      </c>
      <c r="E220" s="390" t="s">
        <v>1435</v>
      </c>
      <c r="F220" s="499" t="s">
        <v>1511</v>
      </c>
      <c r="G220" s="499" t="s">
        <v>1557</v>
      </c>
      <c r="H220" s="720" t="s">
        <v>1558</v>
      </c>
      <c r="I220" s="499" t="s">
        <v>1559</v>
      </c>
      <c r="J220" s="720" t="s">
        <v>1446</v>
      </c>
      <c r="K220" s="499" t="s">
        <v>1560</v>
      </c>
      <c r="L220" s="499" t="s">
        <v>1561</v>
      </c>
      <c r="M220" s="140" t="str">
        <f>'Данные по ТП'!C54</f>
        <v>ТМ-630/10</v>
      </c>
      <c r="N220" s="139" t="s">
        <v>1352</v>
      </c>
      <c r="O220" s="138" t="s">
        <v>5</v>
      </c>
      <c r="P220" s="138">
        <f>'Данные по ТП'!F54</f>
        <v>65896</v>
      </c>
    </row>
    <row r="221" spans="1:17" ht="26.25" customHeight="1" thickBot="1" x14ac:dyDescent="0.35">
      <c r="A221" s="794" t="s">
        <v>1572</v>
      </c>
      <c r="B221" s="791" t="s">
        <v>217</v>
      </c>
      <c r="C221" s="401">
        <v>1</v>
      </c>
      <c r="D221" s="183" t="s">
        <v>191</v>
      </c>
      <c r="E221" s="396"/>
      <c r="F221" s="686">
        <f>((O221*1.73*220*0.9)/1000)+((N221*1.73*220*0.9)/1000)+((M221*1.73*220*0.9)/1000)</f>
        <v>26.03304</v>
      </c>
      <c r="G221" s="822">
        <v>228</v>
      </c>
      <c r="H221" s="822">
        <v>230</v>
      </c>
      <c r="I221" s="822">
        <v>231</v>
      </c>
      <c r="J221" s="822">
        <v>400</v>
      </c>
      <c r="K221" s="822">
        <v>401</v>
      </c>
      <c r="L221" s="822">
        <v>400</v>
      </c>
      <c r="M221" s="151">
        <v>17</v>
      </c>
      <c r="N221" s="151">
        <v>38</v>
      </c>
      <c r="O221" s="177">
        <v>21</v>
      </c>
      <c r="P221" s="177">
        <v>10</v>
      </c>
    </row>
    <row r="222" spans="1:17" ht="24" customHeight="1" thickBot="1" x14ac:dyDescent="0.35">
      <c r="A222" s="853"/>
      <c r="B222" s="828"/>
      <c r="C222" s="401">
        <v>2</v>
      </c>
      <c r="D222" s="183" t="s">
        <v>192</v>
      </c>
      <c r="E222" s="396"/>
      <c r="F222" s="686">
        <f t="shared" ref="F222:F228" si="31">((O222*1.73*220*0.9)/1000)+((N222*1.73*220*0.9)/1000)+((M222*1.73*220*0.9)/1000)</f>
        <v>27.745740000000001</v>
      </c>
      <c r="G222" s="823"/>
      <c r="H222" s="823"/>
      <c r="I222" s="823"/>
      <c r="J222" s="823"/>
      <c r="K222" s="823"/>
      <c r="L222" s="823"/>
      <c r="M222" s="151">
        <v>7</v>
      </c>
      <c r="N222" s="151">
        <v>35</v>
      </c>
      <c r="O222" s="177">
        <v>39</v>
      </c>
      <c r="P222" s="177">
        <v>20</v>
      </c>
    </row>
    <row r="223" spans="1:17" ht="19.5" thickBot="1" x14ac:dyDescent="0.35">
      <c r="A223" s="853"/>
      <c r="B223" s="828"/>
      <c r="C223" s="401">
        <v>3</v>
      </c>
      <c r="D223" s="183" t="s">
        <v>193</v>
      </c>
      <c r="E223" s="396"/>
      <c r="F223" s="686">
        <f t="shared" si="31"/>
        <v>22.950180000000003</v>
      </c>
      <c r="G223" s="686"/>
      <c r="H223" s="686"/>
      <c r="I223" s="686"/>
      <c r="J223" s="686"/>
      <c r="K223" s="686"/>
      <c r="L223" s="686"/>
      <c r="M223" s="151">
        <v>34</v>
      </c>
      <c r="N223" s="151">
        <v>13</v>
      </c>
      <c r="O223" s="177">
        <v>20</v>
      </c>
      <c r="P223" s="177">
        <v>9</v>
      </c>
    </row>
    <row r="224" spans="1:17" ht="19.5" thickBot="1" x14ac:dyDescent="0.35">
      <c r="A224" s="853"/>
      <c r="B224" s="828"/>
      <c r="C224" s="401">
        <v>4</v>
      </c>
      <c r="D224" s="183" t="s">
        <v>964</v>
      </c>
      <c r="E224" s="396"/>
      <c r="F224" s="686">
        <f t="shared" si="31"/>
        <v>52.066079999999999</v>
      </c>
      <c r="G224" s="686"/>
      <c r="H224" s="686"/>
      <c r="I224" s="686"/>
      <c r="J224" s="686"/>
      <c r="K224" s="686"/>
      <c r="L224" s="686"/>
      <c r="M224" s="151">
        <v>53</v>
      </c>
      <c r="N224" s="151">
        <v>62</v>
      </c>
      <c r="O224" s="177">
        <v>37</v>
      </c>
      <c r="P224" s="177">
        <v>23</v>
      </c>
    </row>
    <row r="225" spans="1:17" ht="19.5" thickBot="1" x14ac:dyDescent="0.35">
      <c r="A225" s="853"/>
      <c r="B225" s="828"/>
      <c r="C225" s="401">
        <v>5</v>
      </c>
      <c r="D225" s="183" t="s">
        <v>194</v>
      </c>
      <c r="E225" s="396"/>
      <c r="F225" s="686">
        <f t="shared" si="31"/>
        <v>0</v>
      </c>
      <c r="G225" s="686"/>
      <c r="H225" s="686"/>
      <c r="I225" s="686"/>
      <c r="J225" s="686"/>
      <c r="K225" s="686"/>
      <c r="L225" s="686"/>
      <c r="M225" s="151">
        <v>0</v>
      </c>
      <c r="N225" s="151">
        <v>0</v>
      </c>
      <c r="O225" s="177">
        <v>0</v>
      </c>
      <c r="P225" s="177">
        <v>0</v>
      </c>
    </row>
    <row r="226" spans="1:17" ht="19.5" thickBot="1" x14ac:dyDescent="0.35">
      <c r="A226" s="853"/>
      <c r="B226" s="828"/>
      <c r="C226" s="401">
        <v>6</v>
      </c>
      <c r="D226" s="183" t="s">
        <v>1073</v>
      </c>
      <c r="E226" s="396"/>
      <c r="F226" s="686">
        <f t="shared" si="31"/>
        <v>0</v>
      </c>
      <c r="G226" s="686"/>
      <c r="H226" s="686"/>
      <c r="I226" s="686"/>
      <c r="J226" s="686"/>
      <c r="K226" s="686"/>
      <c r="L226" s="686"/>
      <c r="M226" s="151">
        <v>0</v>
      </c>
      <c r="N226" s="151">
        <v>0</v>
      </c>
      <c r="O226" s="177">
        <v>0</v>
      </c>
      <c r="P226" s="177">
        <v>0</v>
      </c>
    </row>
    <row r="227" spans="1:17" ht="19.5" thickBot="1" x14ac:dyDescent="0.35">
      <c r="A227" s="853"/>
      <c r="B227" s="828"/>
      <c r="C227" s="401">
        <v>7</v>
      </c>
      <c r="D227" s="183" t="s">
        <v>965</v>
      </c>
      <c r="E227" s="396"/>
      <c r="F227" s="686">
        <f t="shared" si="31"/>
        <v>0</v>
      </c>
      <c r="G227" s="686"/>
      <c r="H227" s="686"/>
      <c r="I227" s="686"/>
      <c r="J227" s="686"/>
      <c r="K227" s="686"/>
      <c r="L227" s="686"/>
      <c r="M227" s="151">
        <v>0</v>
      </c>
      <c r="N227" s="151">
        <v>0</v>
      </c>
      <c r="O227" s="177">
        <v>0</v>
      </c>
      <c r="P227" s="177">
        <v>0</v>
      </c>
    </row>
    <row r="228" spans="1:17" ht="19.5" thickBot="1" x14ac:dyDescent="0.35">
      <c r="A228" s="853"/>
      <c r="B228" s="828"/>
      <c r="C228" s="401">
        <v>8</v>
      </c>
      <c r="D228" s="183" t="s">
        <v>966</v>
      </c>
      <c r="E228" s="396"/>
      <c r="F228" s="686">
        <f t="shared" si="31"/>
        <v>31.171140000000001</v>
      </c>
      <c r="G228" s="686"/>
      <c r="H228" s="686"/>
      <c r="I228" s="686"/>
      <c r="J228" s="686"/>
      <c r="K228" s="686"/>
      <c r="L228" s="686"/>
      <c r="M228" s="151">
        <v>36</v>
      </c>
      <c r="N228" s="151">
        <v>15</v>
      </c>
      <c r="O228" s="177">
        <v>40</v>
      </c>
      <c r="P228" s="177">
        <v>7</v>
      </c>
    </row>
    <row r="229" spans="1:17" ht="18.75" thickBot="1" x14ac:dyDescent="0.3">
      <c r="A229" s="853"/>
      <c r="B229" s="828"/>
      <c r="C229" s="406"/>
      <c r="D229" s="194"/>
      <c r="E229" s="422"/>
      <c r="F229" s="422"/>
      <c r="G229" s="422"/>
      <c r="H229" s="422"/>
      <c r="I229" s="422"/>
      <c r="J229" s="422"/>
      <c r="K229" s="422"/>
      <c r="L229" s="422"/>
      <c r="M229" s="195"/>
      <c r="N229" s="194"/>
      <c r="O229" s="194"/>
      <c r="P229" s="194"/>
    </row>
    <row r="230" spans="1:17" ht="18.75" thickBot="1" x14ac:dyDescent="0.3">
      <c r="A230" s="853"/>
      <c r="B230" s="828"/>
      <c r="C230" s="406"/>
      <c r="D230" s="194"/>
      <c r="E230" s="422"/>
      <c r="F230" s="422"/>
      <c r="G230" s="422"/>
      <c r="H230" s="422"/>
      <c r="I230" s="422"/>
      <c r="J230" s="422"/>
      <c r="K230" s="422"/>
      <c r="L230" s="422"/>
      <c r="M230" s="195"/>
      <c r="N230" s="194"/>
      <c r="O230" s="194"/>
      <c r="P230" s="194"/>
      <c r="Q230" s="168"/>
    </row>
    <row r="231" spans="1:17" ht="19.5" thickBot="1" x14ac:dyDescent="0.25">
      <c r="A231" s="853"/>
      <c r="B231" s="828"/>
      <c r="C231" s="401"/>
      <c r="D231" s="3" t="s">
        <v>1314</v>
      </c>
      <c r="E231" s="393"/>
      <c r="F231" s="393"/>
      <c r="G231" s="393"/>
      <c r="H231" s="393"/>
      <c r="I231" s="393"/>
      <c r="J231" s="393"/>
      <c r="K231" s="393"/>
      <c r="L231" s="393"/>
      <c r="M231" s="1">
        <v>86</v>
      </c>
      <c r="N231" s="1">
        <v>107</v>
      </c>
      <c r="O231" s="29">
        <v>121</v>
      </c>
      <c r="P231" s="29">
        <v>64</v>
      </c>
      <c r="Q231" s="168"/>
    </row>
    <row r="232" spans="1:17" ht="19.5" thickBot="1" x14ac:dyDescent="0.25">
      <c r="A232" s="853"/>
      <c r="B232" s="828"/>
      <c r="C232" s="401"/>
      <c r="D232" s="3" t="s">
        <v>1315</v>
      </c>
      <c r="E232" s="393"/>
      <c r="F232" s="393"/>
      <c r="G232" s="393"/>
      <c r="H232" s="393"/>
      <c r="I232" s="393"/>
      <c r="J232" s="393"/>
      <c r="K232" s="393"/>
      <c r="L232" s="393"/>
      <c r="M232" s="135">
        <f t="shared" ref="M232:O232" si="32">(M231*1.73*220*0.9)/1000</f>
        <v>29.45844</v>
      </c>
      <c r="N232" s="135">
        <f t="shared" si="32"/>
        <v>36.651780000000002</v>
      </c>
      <c r="O232" s="135">
        <f t="shared" si="32"/>
        <v>41.447339999999997</v>
      </c>
      <c r="P232" s="136"/>
      <c r="Q232" s="168"/>
    </row>
    <row r="233" spans="1:17" ht="18.75" thickBot="1" x14ac:dyDescent="0.25">
      <c r="A233" s="853"/>
      <c r="B233" s="828"/>
      <c r="C233" s="401"/>
      <c r="D233" s="3" t="s">
        <v>1316</v>
      </c>
      <c r="E233" s="394"/>
      <c r="F233" s="394"/>
      <c r="G233" s="394"/>
      <c r="H233" s="394"/>
      <c r="I233" s="394"/>
      <c r="J233" s="394"/>
      <c r="K233" s="394"/>
      <c r="L233" s="394"/>
      <c r="M233" s="788">
        <f>(M232+N232+O232)</f>
        <v>107.55756</v>
      </c>
      <c r="N233" s="789"/>
      <c r="O233" s="789"/>
      <c r="P233" s="790"/>
      <c r="Q233" s="168"/>
    </row>
    <row r="234" spans="1:17" ht="19.5" thickBot="1" x14ac:dyDescent="0.35">
      <c r="A234" s="853"/>
      <c r="B234" s="828"/>
      <c r="C234" s="404"/>
      <c r="D234" s="845"/>
      <c r="E234" s="846"/>
      <c r="F234" s="846"/>
      <c r="G234" s="846"/>
      <c r="H234" s="846"/>
      <c r="I234" s="846"/>
      <c r="J234" s="846"/>
      <c r="K234" s="846"/>
      <c r="L234" s="846"/>
      <c r="M234" s="846"/>
      <c r="N234" s="846"/>
      <c r="O234" s="846"/>
      <c r="P234" s="847"/>
    </row>
    <row r="235" spans="1:17" ht="54.75" thickBot="1" x14ac:dyDescent="0.25">
      <c r="A235" s="853"/>
      <c r="B235" s="828"/>
      <c r="C235" s="387" t="s">
        <v>1436</v>
      </c>
      <c r="D235" s="124" t="s">
        <v>1327</v>
      </c>
      <c r="E235" s="390" t="s">
        <v>1435</v>
      </c>
      <c r="F235" s="499" t="s">
        <v>1511</v>
      </c>
      <c r="G235" s="499" t="s">
        <v>1557</v>
      </c>
      <c r="H235" s="720" t="s">
        <v>1558</v>
      </c>
      <c r="I235" s="499" t="s">
        <v>1559</v>
      </c>
      <c r="J235" s="720" t="s">
        <v>1446</v>
      </c>
      <c r="K235" s="499" t="s">
        <v>1560</v>
      </c>
      <c r="L235" s="499" t="s">
        <v>1561</v>
      </c>
      <c r="M235" s="125" t="str">
        <f>'Данные по ТП'!C55</f>
        <v>ТМ-630/10</v>
      </c>
      <c r="N235" s="126" t="s">
        <v>1352</v>
      </c>
      <c r="O235" s="125" t="s">
        <v>5</v>
      </c>
      <c r="P235" s="127">
        <f>'Данные по ТП'!F55</f>
        <v>65926</v>
      </c>
    </row>
    <row r="236" spans="1:17" ht="19.5" thickBot="1" x14ac:dyDescent="0.35">
      <c r="A236" s="853"/>
      <c r="B236" s="828"/>
      <c r="C236" s="401">
        <v>9</v>
      </c>
      <c r="D236" s="183" t="s">
        <v>195</v>
      </c>
      <c r="E236" s="396"/>
      <c r="F236" s="686">
        <f>((O236*1.73*220*0.9)/1000)+((N236*1.73*220*0.9)/1000)+((M236*1.73*220*0.9)/1000)</f>
        <v>0</v>
      </c>
      <c r="G236" s="822">
        <v>237</v>
      </c>
      <c r="H236" s="822">
        <v>237</v>
      </c>
      <c r="I236" s="822">
        <v>237</v>
      </c>
      <c r="J236" s="822">
        <v>412</v>
      </c>
      <c r="K236" s="822">
        <v>413</v>
      </c>
      <c r="L236" s="822">
        <v>413</v>
      </c>
      <c r="M236" s="151">
        <v>0</v>
      </c>
      <c r="N236" s="151">
        <v>0</v>
      </c>
      <c r="O236" s="177">
        <v>0</v>
      </c>
      <c r="P236" s="177">
        <v>0</v>
      </c>
    </row>
    <row r="237" spans="1:17" ht="19.5" thickBot="1" x14ac:dyDescent="0.35">
      <c r="A237" s="853"/>
      <c r="B237" s="828"/>
      <c r="C237" s="401">
        <v>10</v>
      </c>
      <c r="D237" s="183" t="s">
        <v>196</v>
      </c>
      <c r="E237" s="396"/>
      <c r="F237" s="686">
        <f t="shared" ref="F237:F243" si="33">((O237*1.73*220*0.9)/1000)+((N237*1.73*220*0.9)/1000)+((M237*1.73*220*0.9)/1000)</f>
        <v>0</v>
      </c>
      <c r="G237" s="823"/>
      <c r="H237" s="823"/>
      <c r="I237" s="823"/>
      <c r="J237" s="823"/>
      <c r="K237" s="823"/>
      <c r="L237" s="823"/>
      <c r="M237" s="151">
        <v>0</v>
      </c>
      <c r="N237" s="151">
        <v>0</v>
      </c>
      <c r="O237" s="177">
        <v>0</v>
      </c>
      <c r="P237" s="177">
        <v>0</v>
      </c>
    </row>
    <row r="238" spans="1:17" ht="19.5" thickBot="1" x14ac:dyDescent="0.35">
      <c r="A238" s="853"/>
      <c r="B238" s="828"/>
      <c r="C238" s="401">
        <v>11</v>
      </c>
      <c r="D238" s="183" t="s">
        <v>197</v>
      </c>
      <c r="E238" s="396"/>
      <c r="F238" s="686">
        <f t="shared" si="33"/>
        <v>18.839700000000001</v>
      </c>
      <c r="G238" s="686"/>
      <c r="H238" s="686"/>
      <c r="I238" s="686"/>
      <c r="J238" s="686"/>
      <c r="K238" s="686"/>
      <c r="L238" s="686"/>
      <c r="M238" s="151">
        <v>22</v>
      </c>
      <c r="N238" s="151">
        <v>12</v>
      </c>
      <c r="O238" s="177">
        <v>21</v>
      </c>
      <c r="P238" s="177">
        <v>6</v>
      </c>
    </row>
    <row r="239" spans="1:17" ht="19.5" thickBot="1" x14ac:dyDescent="0.35">
      <c r="A239" s="853"/>
      <c r="B239" s="828"/>
      <c r="C239" s="401">
        <v>12</v>
      </c>
      <c r="D239" s="183" t="s">
        <v>967</v>
      </c>
      <c r="E239" s="396"/>
      <c r="F239" s="686">
        <f t="shared" si="33"/>
        <v>3.7679399999999998</v>
      </c>
      <c r="G239" s="686"/>
      <c r="H239" s="686"/>
      <c r="I239" s="686"/>
      <c r="J239" s="686"/>
      <c r="K239" s="686"/>
      <c r="L239" s="686"/>
      <c r="M239" s="151">
        <v>1</v>
      </c>
      <c r="N239" s="151">
        <v>7</v>
      </c>
      <c r="O239" s="177">
        <v>3</v>
      </c>
      <c r="P239" s="177">
        <v>3</v>
      </c>
    </row>
    <row r="240" spans="1:17" ht="19.5" thickBot="1" x14ac:dyDescent="0.35">
      <c r="A240" s="853"/>
      <c r="B240" s="828"/>
      <c r="C240" s="401">
        <v>13</v>
      </c>
      <c r="D240" s="183" t="s">
        <v>198</v>
      </c>
      <c r="E240" s="396"/>
      <c r="F240" s="686">
        <f t="shared" si="33"/>
        <v>10.618740000000001</v>
      </c>
      <c r="G240" s="686"/>
      <c r="H240" s="686"/>
      <c r="I240" s="686"/>
      <c r="J240" s="686"/>
      <c r="K240" s="686"/>
      <c r="L240" s="686"/>
      <c r="M240" s="151">
        <v>10</v>
      </c>
      <c r="N240" s="151">
        <v>11</v>
      </c>
      <c r="O240" s="177">
        <v>10</v>
      </c>
      <c r="P240" s="177">
        <v>0</v>
      </c>
    </row>
    <row r="241" spans="1:74" ht="19.5" thickBot="1" x14ac:dyDescent="0.35">
      <c r="A241" s="853"/>
      <c r="B241" s="828"/>
      <c r="C241" s="401">
        <v>14</v>
      </c>
      <c r="D241" s="183" t="s">
        <v>199</v>
      </c>
      <c r="E241" s="396"/>
      <c r="F241" s="686">
        <f t="shared" si="33"/>
        <v>27.060659999999999</v>
      </c>
      <c r="G241" s="686"/>
      <c r="H241" s="686"/>
      <c r="I241" s="686"/>
      <c r="J241" s="686"/>
      <c r="K241" s="686"/>
      <c r="L241" s="686"/>
      <c r="M241" s="151">
        <v>20</v>
      </c>
      <c r="N241" s="151">
        <v>24</v>
      </c>
      <c r="O241" s="177">
        <v>35</v>
      </c>
      <c r="P241" s="177">
        <v>10</v>
      </c>
    </row>
    <row r="242" spans="1:74" ht="19.5" thickBot="1" x14ac:dyDescent="0.35">
      <c r="A242" s="853"/>
      <c r="B242" s="828"/>
      <c r="C242" s="401">
        <v>15</v>
      </c>
      <c r="D242" s="183" t="s">
        <v>968</v>
      </c>
      <c r="E242" s="396"/>
      <c r="F242" s="686">
        <f t="shared" si="33"/>
        <v>7.1933400000000001</v>
      </c>
      <c r="G242" s="686"/>
      <c r="H242" s="686"/>
      <c r="I242" s="686"/>
      <c r="J242" s="686"/>
      <c r="K242" s="686"/>
      <c r="L242" s="686"/>
      <c r="M242" s="151">
        <v>2</v>
      </c>
      <c r="N242" s="151">
        <v>8</v>
      </c>
      <c r="O242" s="177">
        <v>11</v>
      </c>
      <c r="P242" s="177">
        <v>7</v>
      </c>
    </row>
    <row r="243" spans="1:74" ht="19.5" thickBot="1" x14ac:dyDescent="0.35">
      <c r="A243" s="853"/>
      <c r="B243" s="828"/>
      <c r="C243" s="401">
        <v>16</v>
      </c>
      <c r="D243" s="183" t="s">
        <v>1072</v>
      </c>
      <c r="E243" s="396"/>
      <c r="F243" s="686">
        <f t="shared" si="33"/>
        <v>0</v>
      </c>
      <c r="G243" s="686"/>
      <c r="H243" s="686"/>
      <c r="I243" s="686"/>
      <c r="J243" s="686"/>
      <c r="K243" s="686"/>
      <c r="L243" s="686"/>
      <c r="M243" s="151">
        <v>0</v>
      </c>
      <c r="N243" s="151">
        <v>0</v>
      </c>
      <c r="O243" s="177">
        <v>0</v>
      </c>
      <c r="P243" s="177">
        <v>0</v>
      </c>
      <c r="BO243" s="100"/>
      <c r="BP243" s="100"/>
      <c r="BQ243" s="100"/>
      <c r="BR243" s="100"/>
      <c r="BS243" s="100"/>
      <c r="BT243" s="100"/>
      <c r="BU243" s="100"/>
      <c r="BV243" s="100"/>
    </row>
    <row r="244" spans="1:74" ht="19.5" thickBot="1" x14ac:dyDescent="0.35">
      <c r="A244" s="853"/>
      <c r="B244" s="828"/>
      <c r="C244" s="401"/>
      <c r="D244" s="183"/>
      <c r="E244" s="396"/>
      <c r="F244" s="396"/>
      <c r="G244" s="396"/>
      <c r="H244" s="396"/>
      <c r="I244" s="396"/>
      <c r="J244" s="396"/>
      <c r="K244" s="396"/>
      <c r="L244" s="396"/>
      <c r="M244" s="151"/>
      <c r="N244" s="151"/>
      <c r="O244" s="177"/>
      <c r="P244" s="177"/>
      <c r="BO244" s="100"/>
      <c r="BP244" s="100"/>
      <c r="BQ244" s="100"/>
      <c r="BR244" s="100"/>
      <c r="BS244" s="100"/>
      <c r="BT244" s="100"/>
      <c r="BU244" s="100"/>
      <c r="BV244" s="100"/>
    </row>
    <row r="245" spans="1:74" ht="19.5" thickBot="1" x14ac:dyDescent="0.35">
      <c r="A245" s="853"/>
      <c r="B245" s="828"/>
      <c r="C245" s="401"/>
      <c r="D245" s="183"/>
      <c r="E245" s="396"/>
      <c r="F245" s="396"/>
      <c r="G245" s="396"/>
      <c r="H245" s="396"/>
      <c r="I245" s="396"/>
      <c r="J245" s="396"/>
      <c r="K245" s="396"/>
      <c r="L245" s="396"/>
      <c r="M245" s="151"/>
      <c r="N245" s="151"/>
      <c r="O245" s="177"/>
      <c r="P245" s="177"/>
      <c r="BO245" s="100"/>
      <c r="BP245" s="100"/>
      <c r="BQ245" s="100"/>
      <c r="BR245" s="100"/>
      <c r="BS245" s="100"/>
      <c r="BT245" s="100"/>
      <c r="BU245" s="100"/>
      <c r="BV245" s="100"/>
    </row>
    <row r="246" spans="1:74" ht="19.5" thickBot="1" x14ac:dyDescent="0.25">
      <c r="A246" s="853"/>
      <c r="B246" s="828"/>
      <c r="C246" s="401"/>
      <c r="D246" s="3" t="s">
        <v>1313</v>
      </c>
      <c r="E246" s="393"/>
      <c r="F246" s="393"/>
      <c r="G246" s="393"/>
      <c r="H246" s="393"/>
      <c r="I246" s="393"/>
      <c r="J246" s="393"/>
      <c r="K246" s="393"/>
      <c r="L246" s="393"/>
      <c r="M246" s="1">
        <v>143</v>
      </c>
      <c r="N246" s="1">
        <v>169</v>
      </c>
      <c r="O246" s="36">
        <v>200</v>
      </c>
      <c r="P246" s="36">
        <v>66</v>
      </c>
      <c r="BO246" s="100"/>
      <c r="BP246" s="100"/>
      <c r="BQ246" s="100"/>
      <c r="BR246" s="100"/>
      <c r="BS246" s="100"/>
      <c r="BT246" s="100"/>
      <c r="BU246" s="100"/>
      <c r="BV246" s="100"/>
    </row>
    <row r="247" spans="1:74" ht="19.5" thickBot="1" x14ac:dyDescent="0.25">
      <c r="A247" s="853"/>
      <c r="B247" s="828"/>
      <c r="C247" s="401"/>
      <c r="D247" s="3" t="s">
        <v>1315</v>
      </c>
      <c r="E247" s="393"/>
      <c r="F247" s="393"/>
      <c r="G247" s="393"/>
      <c r="H247" s="393"/>
      <c r="I247" s="393"/>
      <c r="J247" s="393"/>
      <c r="K247" s="393"/>
      <c r="L247" s="393"/>
      <c r="M247" s="135">
        <f t="shared" ref="M247:O247" si="34">(M246*1.73*220*0.9)/1000</f>
        <v>48.983219999999996</v>
      </c>
      <c r="N247" s="135">
        <f t="shared" si="34"/>
        <v>57.88926</v>
      </c>
      <c r="O247" s="135">
        <f t="shared" si="34"/>
        <v>68.507999999999996</v>
      </c>
      <c r="P247" s="136"/>
      <c r="Q247" s="168"/>
      <c r="BO247" s="100"/>
      <c r="BP247" s="100"/>
      <c r="BQ247" s="100"/>
      <c r="BR247" s="100"/>
      <c r="BS247" s="100"/>
      <c r="BT247" s="100"/>
      <c r="BU247" s="100"/>
      <c r="BV247" s="100"/>
    </row>
    <row r="248" spans="1:74" ht="18.75" thickBot="1" x14ac:dyDescent="0.25">
      <c r="A248" s="853"/>
      <c r="B248" s="828"/>
      <c r="C248" s="401"/>
      <c r="D248" s="3" t="s">
        <v>1317</v>
      </c>
      <c r="E248" s="394"/>
      <c r="F248" s="394"/>
      <c r="G248" s="394"/>
      <c r="H248" s="394"/>
      <c r="I248" s="394"/>
      <c r="J248" s="394"/>
      <c r="K248" s="394"/>
      <c r="L248" s="394"/>
      <c r="M248" s="788">
        <f>(M247+N247+O247)</f>
        <v>175.38047999999998</v>
      </c>
      <c r="N248" s="789"/>
      <c r="O248" s="789"/>
      <c r="P248" s="790"/>
    </row>
    <row r="249" spans="1:74" ht="19.5" thickBot="1" x14ac:dyDescent="0.35">
      <c r="A249" s="853"/>
      <c r="B249" s="828"/>
      <c r="C249" s="401"/>
      <c r="D249" s="33"/>
      <c r="E249" s="425"/>
      <c r="F249" s="425"/>
      <c r="G249" s="425"/>
      <c r="H249" s="425"/>
      <c r="I249" s="425"/>
      <c r="J249" s="425"/>
      <c r="K249" s="425"/>
      <c r="L249" s="425"/>
      <c r="M249" s="1"/>
      <c r="N249" s="1"/>
      <c r="O249" s="36"/>
      <c r="P249" s="36"/>
    </row>
    <row r="250" spans="1:74" ht="19.5" thickBot="1" x14ac:dyDescent="0.35">
      <c r="A250" s="853"/>
      <c r="B250" s="828"/>
      <c r="C250" s="401"/>
      <c r="D250" s="33"/>
      <c r="E250" s="425"/>
      <c r="F250" s="425"/>
      <c r="G250" s="425"/>
      <c r="H250" s="425"/>
      <c r="I250" s="425"/>
      <c r="J250" s="425"/>
      <c r="K250" s="425"/>
      <c r="L250" s="425"/>
      <c r="M250" s="1"/>
      <c r="N250" s="1"/>
      <c r="O250" s="36"/>
      <c r="P250" s="36"/>
    </row>
    <row r="251" spans="1:74" ht="19.5" thickBot="1" x14ac:dyDescent="0.35">
      <c r="A251" s="853"/>
      <c r="B251" s="828"/>
      <c r="C251" s="401"/>
      <c r="D251" s="33"/>
      <c r="E251" s="425"/>
      <c r="F251" s="425"/>
      <c r="G251" s="425"/>
      <c r="H251" s="425"/>
      <c r="I251" s="425"/>
      <c r="J251" s="425"/>
      <c r="K251" s="425"/>
      <c r="L251" s="425"/>
      <c r="M251" s="1"/>
      <c r="N251" s="1"/>
      <c r="O251" s="36"/>
      <c r="P251" s="36"/>
    </row>
    <row r="252" spans="1:74" ht="21" thickBot="1" x14ac:dyDescent="0.25">
      <c r="A252" s="854"/>
      <c r="B252" s="829"/>
      <c r="C252" s="405"/>
      <c r="D252" s="9" t="s">
        <v>59</v>
      </c>
      <c r="E252" s="407"/>
      <c r="F252" s="407"/>
      <c r="G252" s="407"/>
      <c r="H252" s="407"/>
      <c r="I252" s="407"/>
      <c r="J252" s="407"/>
      <c r="K252" s="407"/>
      <c r="L252" s="407"/>
      <c r="M252" s="10">
        <v>229</v>
      </c>
      <c r="N252" s="10">
        <v>276</v>
      </c>
      <c r="O252" s="37">
        <v>321</v>
      </c>
      <c r="P252" s="37">
        <v>130</v>
      </c>
    </row>
    <row r="253" spans="1:74" ht="33" customHeight="1" thickBot="1" x14ac:dyDescent="0.25">
      <c r="A253" s="634"/>
      <c r="B253" s="617"/>
      <c r="C253" s="617"/>
      <c r="D253" s="638" t="str">
        <f>HYPERLINK("#Оглавление!h7","&lt;&lt;&lt;&lt;&lt;")</f>
        <v>&lt;&lt;&lt;&lt;&lt;</v>
      </c>
      <c r="E253" s="617"/>
      <c r="F253" s="674"/>
      <c r="G253" s="674"/>
      <c r="H253" s="674"/>
      <c r="I253" s="674"/>
      <c r="J253" s="674"/>
      <c r="K253" s="674"/>
      <c r="L253" s="674"/>
      <c r="M253" s="617"/>
      <c r="N253" s="617"/>
      <c r="O253" s="617"/>
      <c r="P253" s="619"/>
    </row>
    <row r="254" spans="1:74" ht="54.75" thickBot="1" x14ac:dyDescent="0.35">
      <c r="A254" s="193">
        <v>43929</v>
      </c>
      <c r="B254" s="31"/>
      <c r="C254" s="387" t="s">
        <v>1436</v>
      </c>
      <c r="D254" s="137" t="s">
        <v>1351</v>
      </c>
      <c r="E254" s="390" t="s">
        <v>1435</v>
      </c>
      <c r="F254" s="499" t="s">
        <v>1511</v>
      </c>
      <c r="G254" s="499" t="s">
        <v>1557</v>
      </c>
      <c r="H254" s="720" t="s">
        <v>1558</v>
      </c>
      <c r="I254" s="499" t="s">
        <v>1559</v>
      </c>
      <c r="J254" s="720" t="s">
        <v>1446</v>
      </c>
      <c r="K254" s="499" t="s">
        <v>1560</v>
      </c>
      <c r="L254" s="499" t="s">
        <v>1561</v>
      </c>
      <c r="M254" s="140" t="str">
        <f>'Данные по ТП'!C56</f>
        <v>ТМ-630/10</v>
      </c>
      <c r="N254" s="139" t="s">
        <v>1352</v>
      </c>
      <c r="O254" s="138" t="s">
        <v>5</v>
      </c>
      <c r="P254" s="138">
        <f>'Данные по ТП'!F56</f>
        <v>31913</v>
      </c>
    </row>
    <row r="255" spans="1:74" ht="26.25" thickBot="1" x14ac:dyDescent="0.35">
      <c r="A255" s="729"/>
      <c r="B255" s="730"/>
      <c r="C255" s="731" t="s">
        <v>1128</v>
      </c>
      <c r="D255" s="137" t="s">
        <v>1615</v>
      </c>
      <c r="E255" s="732"/>
      <c r="F255" s="733"/>
      <c r="G255" s="734"/>
      <c r="H255" s="735"/>
      <c r="I255" s="734"/>
      <c r="J255" s="735"/>
      <c r="K255" s="734"/>
      <c r="L255" s="734"/>
      <c r="M255" s="140"/>
      <c r="N255" s="139"/>
      <c r="O255" s="138">
        <v>13</v>
      </c>
      <c r="P255" s="138">
        <v>13</v>
      </c>
    </row>
    <row r="256" spans="1:74" ht="19.5" thickBot="1" x14ac:dyDescent="0.35">
      <c r="A256" s="794" t="s">
        <v>1614</v>
      </c>
      <c r="B256" s="791" t="s">
        <v>218</v>
      </c>
      <c r="C256" s="401">
        <v>2</v>
      </c>
      <c r="D256" s="183" t="s">
        <v>200</v>
      </c>
      <c r="E256" s="396"/>
      <c r="F256" s="686"/>
      <c r="G256" s="822">
        <v>233</v>
      </c>
      <c r="H256" s="822">
        <v>226</v>
      </c>
      <c r="I256" s="822">
        <v>231</v>
      </c>
      <c r="J256" s="822">
        <v>400</v>
      </c>
      <c r="K256" s="822">
        <v>402</v>
      </c>
      <c r="L256" s="822">
        <v>402</v>
      </c>
      <c r="M256" s="151">
        <v>45</v>
      </c>
      <c r="N256" s="151">
        <v>47</v>
      </c>
      <c r="O256" s="177">
        <v>40</v>
      </c>
      <c r="P256" s="177">
        <v>8</v>
      </c>
    </row>
    <row r="257" spans="1:17" ht="19.5" thickBot="1" x14ac:dyDescent="0.35">
      <c r="A257" s="853"/>
      <c r="B257" s="828"/>
      <c r="C257" s="401">
        <v>3</v>
      </c>
      <c r="D257" s="183" t="s">
        <v>201</v>
      </c>
      <c r="E257" s="396"/>
      <c r="F257" s="686">
        <f t="shared" ref="F257:F264" si="35">((O257*1.73*220*0.9)/1000)+((N257*1.73*220*0.9)/1000)+((M257*1.73*220*0.9)/1000)</f>
        <v>0</v>
      </c>
      <c r="G257" s="823"/>
      <c r="H257" s="823"/>
      <c r="I257" s="823"/>
      <c r="J257" s="823"/>
      <c r="K257" s="823"/>
      <c r="L257" s="823"/>
      <c r="M257" s="151">
        <v>0</v>
      </c>
      <c r="N257" s="151">
        <v>0</v>
      </c>
      <c r="O257" s="177">
        <v>0</v>
      </c>
      <c r="P257" s="177">
        <v>0</v>
      </c>
    </row>
    <row r="258" spans="1:17" ht="19.5" thickBot="1" x14ac:dyDescent="0.35">
      <c r="A258" s="853"/>
      <c r="B258" s="828"/>
      <c r="C258" s="401">
        <v>4</v>
      </c>
      <c r="D258" s="183" t="s">
        <v>202</v>
      </c>
      <c r="E258" s="396"/>
      <c r="F258" s="686">
        <f t="shared" si="35"/>
        <v>0</v>
      </c>
      <c r="G258" s="686"/>
      <c r="H258" s="686"/>
      <c r="I258" s="686"/>
      <c r="J258" s="686"/>
      <c r="K258" s="686"/>
      <c r="L258" s="686"/>
      <c r="M258" s="151"/>
      <c r="N258" s="151"/>
      <c r="O258" s="177"/>
      <c r="P258" s="177"/>
    </row>
    <row r="259" spans="1:17" ht="19.5" thickBot="1" x14ac:dyDescent="0.35">
      <c r="A259" s="853"/>
      <c r="B259" s="828"/>
      <c r="C259" s="401">
        <v>5</v>
      </c>
      <c r="D259" s="183" t="s">
        <v>1081</v>
      </c>
      <c r="E259" s="396"/>
      <c r="F259" s="686">
        <f t="shared" si="35"/>
        <v>23.292719999999999</v>
      </c>
      <c r="G259" s="686"/>
      <c r="H259" s="686"/>
      <c r="I259" s="686"/>
      <c r="J259" s="686"/>
      <c r="K259" s="686"/>
      <c r="L259" s="686"/>
      <c r="M259" s="151">
        <v>41</v>
      </c>
      <c r="N259" s="151">
        <v>11</v>
      </c>
      <c r="O259" s="177">
        <v>16</v>
      </c>
      <c r="P259" s="177">
        <v>16</v>
      </c>
    </row>
    <row r="260" spans="1:17" ht="19.5" thickBot="1" x14ac:dyDescent="0.35">
      <c r="A260" s="853"/>
      <c r="B260" s="828"/>
      <c r="C260" s="401">
        <v>6</v>
      </c>
      <c r="D260" s="183" t="s">
        <v>1042</v>
      </c>
      <c r="E260" s="396"/>
      <c r="F260" s="686">
        <f t="shared" si="35"/>
        <v>0</v>
      </c>
      <c r="G260" s="686"/>
      <c r="H260" s="686"/>
      <c r="I260" s="686"/>
      <c r="J260" s="686"/>
      <c r="K260" s="686"/>
      <c r="L260" s="686"/>
      <c r="M260" s="151">
        <v>0</v>
      </c>
      <c r="N260" s="151">
        <v>0</v>
      </c>
      <c r="O260" s="177">
        <v>0</v>
      </c>
      <c r="P260" s="177">
        <v>0</v>
      </c>
    </row>
    <row r="261" spans="1:17" ht="19.5" thickBot="1" x14ac:dyDescent="0.35">
      <c r="A261" s="853"/>
      <c r="B261" s="828"/>
      <c r="C261" s="401">
        <v>8</v>
      </c>
      <c r="D261" s="183" t="s">
        <v>203</v>
      </c>
      <c r="E261" s="396"/>
      <c r="F261" s="686">
        <f t="shared" si="35"/>
        <v>31.513679999999994</v>
      </c>
      <c r="G261" s="686"/>
      <c r="H261" s="686"/>
      <c r="I261" s="686"/>
      <c r="J261" s="686"/>
      <c r="K261" s="686"/>
      <c r="L261" s="686"/>
      <c r="M261" s="151">
        <v>22</v>
      </c>
      <c r="N261" s="151">
        <v>42</v>
      </c>
      <c r="O261" s="177">
        <v>28</v>
      </c>
      <c r="P261" s="177">
        <v>16</v>
      </c>
    </row>
    <row r="262" spans="1:17" ht="19.5" thickBot="1" x14ac:dyDescent="0.35">
      <c r="A262" s="853"/>
      <c r="B262" s="828"/>
      <c r="C262" s="401">
        <v>9</v>
      </c>
      <c r="D262" s="183" t="s">
        <v>1616</v>
      </c>
      <c r="E262" s="396"/>
      <c r="F262" s="686">
        <f t="shared" si="35"/>
        <v>0</v>
      </c>
      <c r="G262" s="686"/>
      <c r="H262" s="686"/>
      <c r="I262" s="686"/>
      <c r="J262" s="686"/>
      <c r="K262" s="686"/>
      <c r="L262" s="686"/>
      <c r="M262" s="151">
        <v>0</v>
      </c>
      <c r="N262" s="151">
        <v>0</v>
      </c>
      <c r="O262" s="177">
        <v>0</v>
      </c>
      <c r="P262" s="177">
        <v>0</v>
      </c>
    </row>
    <row r="263" spans="1:17" ht="19.5" thickBot="1" x14ac:dyDescent="0.35">
      <c r="A263" s="853"/>
      <c r="B263" s="828"/>
      <c r="C263" s="401">
        <v>10</v>
      </c>
      <c r="D263" s="183" t="s">
        <v>1036</v>
      </c>
      <c r="E263" s="396"/>
      <c r="F263" s="686">
        <f t="shared" si="35"/>
        <v>38.70702</v>
      </c>
      <c r="G263" s="686"/>
      <c r="H263" s="686"/>
      <c r="I263" s="686"/>
      <c r="J263" s="686"/>
      <c r="K263" s="686"/>
      <c r="L263" s="686"/>
      <c r="M263" s="151">
        <v>37</v>
      </c>
      <c r="N263" s="151">
        <v>50</v>
      </c>
      <c r="O263" s="177">
        <v>26</v>
      </c>
      <c r="P263" s="177">
        <v>23</v>
      </c>
    </row>
    <row r="264" spans="1:17" ht="19.5" thickBot="1" x14ac:dyDescent="0.35">
      <c r="A264" s="853"/>
      <c r="B264" s="828"/>
      <c r="C264" s="401">
        <v>11</v>
      </c>
      <c r="D264" s="183" t="s">
        <v>204</v>
      </c>
      <c r="E264" s="396"/>
      <c r="F264" s="686">
        <f t="shared" si="35"/>
        <v>0</v>
      </c>
      <c r="G264" s="686"/>
      <c r="H264" s="686"/>
      <c r="I264" s="686"/>
      <c r="J264" s="686"/>
      <c r="K264" s="686"/>
      <c r="L264" s="686"/>
      <c r="M264" s="151">
        <v>0</v>
      </c>
      <c r="N264" s="151">
        <v>0</v>
      </c>
      <c r="O264" s="177">
        <v>0</v>
      </c>
      <c r="P264" s="177">
        <v>0</v>
      </c>
    </row>
    <row r="265" spans="1:17" ht="19.5" thickBot="1" x14ac:dyDescent="0.35">
      <c r="A265" s="853"/>
      <c r="B265" s="828"/>
      <c r="C265" s="401"/>
      <c r="D265" s="183"/>
      <c r="E265" s="396"/>
      <c r="F265" s="396"/>
      <c r="G265" s="396"/>
      <c r="H265" s="396"/>
      <c r="I265" s="396"/>
      <c r="J265" s="396"/>
      <c r="K265" s="396"/>
      <c r="L265" s="396"/>
      <c r="M265" s="151"/>
      <c r="N265" s="151"/>
      <c r="O265" s="177"/>
      <c r="P265" s="177"/>
    </row>
    <row r="266" spans="1:17" ht="19.5" thickBot="1" x14ac:dyDescent="0.35">
      <c r="A266" s="853"/>
      <c r="B266" s="828"/>
      <c r="C266" s="401"/>
      <c r="D266" s="183"/>
      <c r="E266" s="396"/>
      <c r="F266" s="396"/>
      <c r="G266" s="396"/>
      <c r="H266" s="396"/>
      <c r="I266" s="396"/>
      <c r="J266" s="396"/>
      <c r="K266" s="396"/>
      <c r="L266" s="396"/>
      <c r="M266" s="151"/>
      <c r="N266" s="151"/>
      <c r="O266" s="177"/>
      <c r="P266" s="177"/>
    </row>
    <row r="267" spans="1:17" ht="19.5" thickBot="1" x14ac:dyDescent="0.35">
      <c r="A267" s="853"/>
      <c r="B267" s="828"/>
      <c r="C267" s="401"/>
      <c r="D267" s="3" t="s">
        <v>1314</v>
      </c>
      <c r="E267" s="393"/>
      <c r="F267" s="393"/>
      <c r="G267" s="393"/>
      <c r="H267" s="393"/>
      <c r="I267" s="393"/>
      <c r="J267" s="393"/>
      <c r="K267" s="393"/>
      <c r="L267" s="393"/>
      <c r="M267" s="38">
        <f>SUM(M256:M264)</f>
        <v>145</v>
      </c>
      <c r="N267" s="38">
        <f>SUM(N256:N264)</f>
        <v>150</v>
      </c>
      <c r="O267" s="39">
        <f>SUM(O256:O264)</f>
        <v>110</v>
      </c>
      <c r="P267" s="39">
        <f>SUM(P256:P264)</f>
        <v>63</v>
      </c>
    </row>
    <row r="268" spans="1:17" ht="19.5" thickBot="1" x14ac:dyDescent="0.25">
      <c r="A268" s="853"/>
      <c r="B268" s="828"/>
      <c r="C268" s="401"/>
      <c r="D268" s="3" t="s">
        <v>1315</v>
      </c>
      <c r="E268" s="393"/>
      <c r="F268" s="393"/>
      <c r="G268" s="393"/>
      <c r="H268" s="393"/>
      <c r="I268" s="393"/>
      <c r="J268" s="393"/>
      <c r="K268" s="393"/>
      <c r="L268" s="393"/>
      <c r="M268" s="135">
        <f t="shared" ref="M268:O268" si="36">(M267*1.73*220*0.9)/1000</f>
        <v>49.668300000000002</v>
      </c>
      <c r="N268" s="135">
        <f t="shared" si="36"/>
        <v>51.381</v>
      </c>
      <c r="O268" s="135">
        <f t="shared" si="36"/>
        <v>37.679400000000001</v>
      </c>
      <c r="P268" s="136"/>
      <c r="Q268" s="168"/>
    </row>
    <row r="269" spans="1:17" ht="18.75" thickBot="1" x14ac:dyDescent="0.25">
      <c r="A269" s="853"/>
      <c r="B269" s="828"/>
      <c r="C269" s="401"/>
      <c r="D269" s="3" t="s">
        <v>1316</v>
      </c>
      <c r="E269" s="394"/>
      <c r="F269" s="394"/>
      <c r="G269" s="394"/>
      <c r="H269" s="394"/>
      <c r="I269" s="394"/>
      <c r="J269" s="394"/>
      <c r="K269" s="394"/>
      <c r="L269" s="394"/>
      <c r="M269" s="788">
        <f>(M268+N268+O268)</f>
        <v>138.7287</v>
      </c>
      <c r="N269" s="789"/>
      <c r="O269" s="789"/>
      <c r="P269" s="790"/>
      <c r="Q269" s="168"/>
    </row>
    <row r="270" spans="1:17" ht="19.5" thickBot="1" x14ac:dyDescent="0.35">
      <c r="A270" s="853"/>
      <c r="B270" s="828"/>
      <c r="C270" s="401"/>
      <c r="D270" s="33"/>
      <c r="E270" s="425"/>
      <c r="F270" s="425"/>
      <c r="G270" s="425"/>
      <c r="H270" s="425"/>
      <c r="I270" s="425"/>
      <c r="J270" s="425"/>
      <c r="K270" s="425"/>
      <c r="L270" s="425"/>
      <c r="M270" s="38"/>
      <c r="N270" s="38"/>
      <c r="O270" s="39"/>
      <c r="P270" s="39"/>
    </row>
    <row r="271" spans="1:17" ht="19.5" thickBot="1" x14ac:dyDescent="0.35">
      <c r="A271" s="854"/>
      <c r="B271" s="829"/>
      <c r="C271" s="405"/>
      <c r="D271" s="32"/>
      <c r="E271" s="426"/>
      <c r="F271" s="426"/>
      <c r="G271" s="426"/>
      <c r="H271" s="426"/>
      <c r="I271" s="426"/>
      <c r="J271" s="426"/>
      <c r="K271" s="426"/>
      <c r="L271" s="426"/>
      <c r="M271" s="1"/>
      <c r="N271" s="1"/>
      <c r="O271" s="36"/>
      <c r="P271" s="36"/>
    </row>
    <row r="272" spans="1:17" s="100" customFormat="1" ht="18.75" x14ac:dyDescent="0.3">
      <c r="A272" s="198"/>
      <c r="B272" s="198"/>
      <c r="C272" s="413"/>
      <c r="D272" s="198"/>
      <c r="E272" s="388"/>
      <c r="F272" s="388"/>
      <c r="G272" s="388"/>
      <c r="H272" s="388"/>
      <c r="I272" s="388"/>
      <c r="J272" s="388"/>
      <c r="K272" s="388"/>
      <c r="L272" s="388"/>
      <c r="M272" s="199"/>
      <c r="N272" s="198"/>
      <c r="O272" s="198"/>
      <c r="P272" s="198"/>
    </row>
    <row r="273" spans="1:13" s="100" customFormat="1" ht="25.5" x14ac:dyDescent="0.25">
      <c r="A273" s="200"/>
      <c r="C273" s="413"/>
      <c r="D273" s="629" t="str">
        <f>HYPERLINK("#Оглавление!h7","&lt;&lt;&lt;&lt;&lt;")</f>
        <v>&lt;&lt;&lt;&lt;&lt;</v>
      </c>
      <c r="E273" s="388"/>
      <c r="F273" s="388"/>
      <c r="G273" s="388"/>
      <c r="H273" s="388"/>
      <c r="I273" s="388"/>
      <c r="J273" s="388"/>
      <c r="K273" s="388"/>
      <c r="L273" s="388"/>
      <c r="M273" s="172"/>
    </row>
    <row r="274" spans="1:13" s="100" customFormat="1" x14ac:dyDescent="0.25">
      <c r="C274" s="413"/>
      <c r="E274" s="388"/>
      <c r="F274" s="388"/>
      <c r="G274" s="388"/>
      <c r="H274" s="388"/>
      <c r="I274" s="388"/>
      <c r="J274" s="388"/>
      <c r="K274" s="388"/>
      <c r="L274" s="388"/>
      <c r="M274" s="172"/>
    </row>
    <row r="275" spans="1:13" s="100" customFormat="1" x14ac:dyDescent="0.25">
      <c r="C275" s="413"/>
      <c r="E275" s="388"/>
      <c r="F275" s="388"/>
      <c r="G275" s="388"/>
      <c r="H275" s="388"/>
      <c r="I275" s="388"/>
      <c r="J275" s="388"/>
      <c r="K275" s="388"/>
      <c r="L275" s="388"/>
      <c r="M275" s="172"/>
    </row>
    <row r="276" spans="1:13" s="100" customFormat="1" x14ac:dyDescent="0.25">
      <c r="C276" s="413"/>
      <c r="E276" s="388"/>
      <c r="F276" s="388"/>
      <c r="G276" s="388"/>
      <c r="H276" s="388"/>
      <c r="I276" s="388"/>
      <c r="J276" s="388"/>
      <c r="K276" s="388"/>
      <c r="L276" s="388"/>
      <c r="M276" s="172"/>
    </row>
    <row r="277" spans="1:13" s="100" customFormat="1" x14ac:dyDescent="0.25">
      <c r="C277" s="413"/>
      <c r="E277" s="388"/>
      <c r="F277" s="388"/>
      <c r="G277" s="388"/>
      <c r="H277" s="388"/>
      <c r="I277" s="388"/>
      <c r="J277" s="388"/>
      <c r="K277" s="388"/>
      <c r="L277" s="388"/>
      <c r="M277" s="172"/>
    </row>
    <row r="278" spans="1:13" s="100" customFormat="1" x14ac:dyDescent="0.25">
      <c r="C278" s="413"/>
      <c r="E278" s="388"/>
      <c r="F278" s="388"/>
      <c r="G278" s="388"/>
      <c r="H278" s="388"/>
      <c r="I278" s="388"/>
      <c r="J278" s="388"/>
      <c r="K278" s="388"/>
      <c r="L278" s="388"/>
      <c r="M278" s="172"/>
    </row>
    <row r="279" spans="1:13" s="100" customFormat="1" x14ac:dyDescent="0.25">
      <c r="C279" s="413"/>
      <c r="E279" s="388"/>
      <c r="F279" s="388"/>
      <c r="G279" s="388"/>
      <c r="H279" s="388"/>
      <c r="I279" s="388"/>
      <c r="J279" s="388"/>
      <c r="K279" s="388"/>
      <c r="L279" s="388"/>
      <c r="M279" s="172"/>
    </row>
    <row r="280" spans="1:13" s="100" customFormat="1" x14ac:dyDescent="0.25">
      <c r="C280" s="413"/>
      <c r="E280" s="388"/>
      <c r="F280" s="388"/>
      <c r="G280" s="388"/>
      <c r="H280" s="388"/>
      <c r="I280" s="388"/>
      <c r="J280" s="388"/>
      <c r="K280" s="388"/>
      <c r="L280" s="388"/>
      <c r="M280" s="172"/>
    </row>
    <row r="281" spans="1:13" s="100" customFormat="1" x14ac:dyDescent="0.25">
      <c r="C281" s="413"/>
      <c r="E281" s="388"/>
      <c r="F281" s="388"/>
      <c r="G281" s="388"/>
      <c r="H281" s="388"/>
      <c r="I281" s="388"/>
      <c r="J281" s="388"/>
      <c r="K281" s="388"/>
      <c r="L281" s="388"/>
      <c r="M281" s="172"/>
    </row>
    <row r="282" spans="1:13" s="100" customFormat="1" x14ac:dyDescent="0.25">
      <c r="C282" s="413"/>
      <c r="E282" s="388"/>
      <c r="F282" s="388"/>
      <c r="G282" s="388"/>
      <c r="H282" s="388"/>
      <c r="I282" s="388"/>
      <c r="J282" s="388"/>
      <c r="K282" s="388"/>
      <c r="L282" s="388"/>
      <c r="M282" s="172"/>
    </row>
    <row r="283" spans="1:13" s="100" customFormat="1" x14ac:dyDescent="0.25">
      <c r="C283" s="413"/>
      <c r="E283" s="388"/>
      <c r="F283" s="388"/>
      <c r="G283" s="388"/>
      <c r="H283" s="388"/>
      <c r="I283" s="388"/>
      <c r="J283" s="388"/>
      <c r="K283" s="388"/>
      <c r="L283" s="388"/>
      <c r="M283" s="172"/>
    </row>
    <row r="284" spans="1:13" s="100" customFormat="1" x14ac:dyDescent="0.25">
      <c r="C284" s="413"/>
      <c r="E284" s="388"/>
      <c r="F284" s="388"/>
      <c r="G284" s="388"/>
      <c r="H284" s="388"/>
      <c r="I284" s="388"/>
      <c r="J284" s="388"/>
      <c r="K284" s="388"/>
      <c r="L284" s="388"/>
      <c r="M284" s="172"/>
    </row>
    <row r="285" spans="1:13" s="100" customFormat="1" x14ac:dyDescent="0.25">
      <c r="C285" s="413"/>
      <c r="E285" s="388"/>
      <c r="F285" s="388"/>
      <c r="G285" s="388"/>
      <c r="H285" s="388"/>
      <c r="I285" s="388"/>
      <c r="J285" s="388"/>
      <c r="K285" s="388"/>
      <c r="L285" s="388"/>
      <c r="M285" s="172"/>
    </row>
    <row r="286" spans="1:13" s="100" customFormat="1" x14ac:dyDescent="0.25">
      <c r="C286" s="413"/>
      <c r="E286" s="388"/>
      <c r="F286" s="388"/>
      <c r="G286" s="388"/>
      <c r="H286" s="388"/>
      <c r="I286" s="388"/>
      <c r="J286" s="388"/>
      <c r="K286" s="388"/>
      <c r="L286" s="388"/>
      <c r="M286" s="172"/>
    </row>
    <row r="287" spans="1:13" s="100" customFormat="1" x14ac:dyDescent="0.25">
      <c r="C287" s="413"/>
      <c r="E287" s="388"/>
      <c r="F287" s="388"/>
      <c r="G287" s="388"/>
      <c r="H287" s="388"/>
      <c r="I287" s="388"/>
      <c r="J287" s="388"/>
      <c r="K287" s="388"/>
      <c r="L287" s="388"/>
      <c r="M287" s="172"/>
    </row>
    <row r="288" spans="1:13" s="100" customFormat="1" x14ac:dyDescent="0.25">
      <c r="C288" s="413"/>
      <c r="E288" s="388"/>
      <c r="F288" s="388"/>
      <c r="G288" s="388"/>
      <c r="H288" s="388"/>
      <c r="I288" s="388"/>
      <c r="J288" s="388"/>
      <c r="K288" s="388"/>
      <c r="L288" s="388"/>
      <c r="M288" s="172"/>
    </row>
    <row r="289" spans="3:13" s="100" customFormat="1" x14ac:dyDescent="0.25">
      <c r="C289" s="413"/>
      <c r="E289" s="388"/>
      <c r="F289" s="388"/>
      <c r="G289" s="388"/>
      <c r="H289" s="388"/>
      <c r="I289" s="388"/>
      <c r="J289" s="388"/>
      <c r="K289" s="388"/>
      <c r="L289" s="388"/>
      <c r="M289" s="172"/>
    </row>
    <row r="290" spans="3:13" s="100" customFormat="1" x14ac:dyDescent="0.25">
      <c r="C290" s="413"/>
      <c r="E290" s="388"/>
      <c r="F290" s="388"/>
      <c r="G290" s="388"/>
      <c r="H290" s="388"/>
      <c r="I290" s="388"/>
      <c r="J290" s="388"/>
      <c r="K290" s="388"/>
      <c r="L290" s="388"/>
      <c r="M290" s="172"/>
    </row>
    <row r="291" spans="3:13" s="100" customFormat="1" x14ac:dyDescent="0.25">
      <c r="C291" s="413"/>
      <c r="E291" s="388"/>
      <c r="F291" s="388"/>
      <c r="G291" s="388"/>
      <c r="H291" s="388"/>
      <c r="I291" s="388"/>
      <c r="J291" s="388"/>
      <c r="K291" s="388"/>
      <c r="L291" s="388"/>
      <c r="M291" s="172"/>
    </row>
    <row r="292" spans="3:13" s="100" customFormat="1" x14ac:dyDescent="0.25">
      <c r="C292" s="413"/>
      <c r="E292" s="388"/>
      <c r="F292" s="388"/>
      <c r="G292" s="388"/>
      <c r="H292" s="388"/>
      <c r="I292" s="388"/>
      <c r="J292" s="388"/>
      <c r="K292" s="388"/>
      <c r="L292" s="388"/>
      <c r="M292" s="172"/>
    </row>
    <row r="293" spans="3:13" s="100" customFormat="1" x14ac:dyDescent="0.25">
      <c r="C293" s="413"/>
      <c r="E293" s="388"/>
      <c r="F293" s="388"/>
      <c r="G293" s="388"/>
      <c r="H293" s="388"/>
      <c r="I293" s="388"/>
      <c r="J293" s="388"/>
      <c r="K293" s="388"/>
      <c r="L293" s="388"/>
      <c r="M293" s="172"/>
    </row>
    <row r="294" spans="3:13" s="100" customFormat="1" x14ac:dyDescent="0.25">
      <c r="C294" s="413"/>
      <c r="E294" s="388"/>
      <c r="F294" s="388"/>
      <c r="G294" s="388"/>
      <c r="H294" s="388"/>
      <c r="I294" s="388"/>
      <c r="J294" s="388"/>
      <c r="K294" s="388"/>
      <c r="L294" s="388"/>
      <c r="M294" s="172"/>
    </row>
    <row r="295" spans="3:13" s="100" customFormat="1" x14ac:dyDescent="0.25">
      <c r="C295" s="413"/>
      <c r="E295" s="388"/>
      <c r="F295" s="388"/>
      <c r="G295" s="388"/>
      <c r="H295" s="388"/>
      <c r="I295" s="388"/>
      <c r="J295" s="388"/>
      <c r="K295" s="388"/>
      <c r="L295" s="388"/>
      <c r="M295" s="172"/>
    </row>
    <row r="296" spans="3:13" s="100" customFormat="1" x14ac:dyDescent="0.25">
      <c r="C296" s="413"/>
      <c r="E296" s="388"/>
      <c r="F296" s="388"/>
      <c r="G296" s="388"/>
      <c r="H296" s="388"/>
      <c r="I296" s="388"/>
      <c r="J296" s="388"/>
      <c r="K296" s="388"/>
      <c r="L296" s="388"/>
      <c r="M296" s="172"/>
    </row>
    <row r="297" spans="3:13" s="100" customFormat="1" x14ac:dyDescent="0.25">
      <c r="C297" s="413"/>
      <c r="E297" s="388"/>
      <c r="F297" s="388"/>
      <c r="G297" s="388"/>
      <c r="H297" s="388"/>
      <c r="I297" s="388"/>
      <c r="J297" s="388"/>
      <c r="K297" s="388"/>
      <c r="L297" s="388"/>
      <c r="M297" s="172"/>
    </row>
    <row r="298" spans="3:13" s="100" customFormat="1" x14ac:dyDescent="0.25">
      <c r="C298" s="413"/>
      <c r="E298" s="388"/>
      <c r="F298" s="388"/>
      <c r="G298" s="388"/>
      <c r="H298" s="388"/>
      <c r="I298" s="388"/>
      <c r="J298" s="388"/>
      <c r="K298" s="388"/>
      <c r="L298" s="388"/>
      <c r="M298" s="172"/>
    </row>
    <row r="299" spans="3:13" s="100" customFormat="1" x14ac:dyDescent="0.25">
      <c r="C299" s="413"/>
      <c r="E299" s="388"/>
      <c r="F299" s="388"/>
      <c r="G299" s="388"/>
      <c r="H299" s="388"/>
      <c r="I299" s="388"/>
      <c r="J299" s="388"/>
      <c r="K299" s="388"/>
      <c r="L299" s="388"/>
      <c r="M299" s="172"/>
    </row>
    <row r="300" spans="3:13" s="100" customFormat="1" x14ac:dyDescent="0.25">
      <c r="C300" s="413"/>
      <c r="E300" s="388"/>
      <c r="F300" s="388"/>
      <c r="G300" s="388"/>
      <c r="H300" s="388"/>
      <c r="I300" s="388"/>
      <c r="J300" s="388"/>
      <c r="K300" s="388"/>
      <c r="L300" s="388"/>
      <c r="M300" s="172"/>
    </row>
    <row r="301" spans="3:13" s="100" customFormat="1" x14ac:dyDescent="0.25">
      <c r="C301" s="413"/>
      <c r="E301" s="388"/>
      <c r="F301" s="388"/>
      <c r="G301" s="388"/>
      <c r="H301" s="388"/>
      <c r="I301" s="388"/>
      <c r="J301" s="388"/>
      <c r="K301" s="388"/>
      <c r="L301" s="388"/>
      <c r="M301" s="172"/>
    </row>
    <row r="302" spans="3:13" s="100" customFormat="1" x14ac:dyDescent="0.25">
      <c r="C302" s="413"/>
      <c r="E302" s="388"/>
      <c r="F302" s="388"/>
      <c r="G302" s="388"/>
      <c r="H302" s="388"/>
      <c r="I302" s="388"/>
      <c r="J302" s="388"/>
      <c r="K302" s="388"/>
      <c r="L302" s="388"/>
      <c r="M302" s="172"/>
    </row>
    <row r="303" spans="3:13" s="100" customFormat="1" x14ac:dyDescent="0.25">
      <c r="C303" s="413"/>
      <c r="E303" s="388"/>
      <c r="F303" s="388"/>
      <c r="G303" s="388"/>
      <c r="H303" s="388"/>
      <c r="I303" s="388"/>
      <c r="J303" s="388"/>
      <c r="K303" s="388"/>
      <c r="L303" s="388"/>
      <c r="M303" s="172"/>
    </row>
    <row r="304" spans="3:13" s="100" customFormat="1" x14ac:dyDescent="0.25">
      <c r="C304" s="413"/>
      <c r="E304" s="388"/>
      <c r="F304" s="388"/>
      <c r="G304" s="388"/>
      <c r="H304" s="388"/>
      <c r="I304" s="388"/>
      <c r="J304" s="388"/>
      <c r="K304" s="388"/>
      <c r="L304" s="388"/>
      <c r="M304" s="172"/>
    </row>
    <row r="305" spans="3:13" s="100" customFormat="1" x14ac:dyDescent="0.25">
      <c r="C305" s="413"/>
      <c r="E305" s="388"/>
      <c r="F305" s="388"/>
      <c r="G305" s="388"/>
      <c r="H305" s="388"/>
      <c r="I305" s="388"/>
      <c r="J305" s="388"/>
      <c r="K305" s="388"/>
      <c r="L305" s="388"/>
      <c r="M305" s="172"/>
    </row>
    <row r="306" spans="3:13" s="100" customFormat="1" x14ac:dyDescent="0.25">
      <c r="C306" s="413"/>
      <c r="E306" s="388"/>
      <c r="F306" s="388"/>
      <c r="G306" s="388"/>
      <c r="H306" s="388"/>
      <c r="I306" s="388"/>
      <c r="J306" s="388"/>
      <c r="K306" s="388"/>
      <c r="L306" s="388"/>
      <c r="M306" s="172"/>
    </row>
    <row r="307" spans="3:13" s="100" customFormat="1" x14ac:dyDescent="0.25">
      <c r="C307" s="413"/>
      <c r="E307" s="388"/>
      <c r="F307" s="388"/>
      <c r="G307" s="388"/>
      <c r="H307" s="388"/>
      <c r="I307" s="388"/>
      <c r="J307" s="388"/>
      <c r="K307" s="388"/>
      <c r="L307" s="388"/>
      <c r="M307" s="172"/>
    </row>
    <row r="308" spans="3:13" s="100" customFormat="1" x14ac:dyDescent="0.25">
      <c r="C308" s="413"/>
      <c r="E308" s="388"/>
      <c r="F308" s="388"/>
      <c r="G308" s="388"/>
      <c r="H308" s="388"/>
      <c r="I308" s="388"/>
      <c r="J308" s="388"/>
      <c r="K308" s="388"/>
      <c r="L308" s="388"/>
      <c r="M308" s="172"/>
    </row>
    <row r="309" spans="3:13" s="100" customFormat="1" x14ac:dyDescent="0.25">
      <c r="C309" s="413"/>
      <c r="E309" s="388"/>
      <c r="F309" s="388"/>
      <c r="G309" s="388"/>
      <c r="H309" s="388"/>
      <c r="I309" s="388"/>
      <c r="J309" s="388"/>
      <c r="K309" s="388"/>
      <c r="L309" s="388"/>
      <c r="M309" s="172"/>
    </row>
    <row r="310" spans="3:13" s="100" customFormat="1" x14ac:dyDescent="0.25">
      <c r="C310" s="413"/>
      <c r="E310" s="388"/>
      <c r="F310" s="388"/>
      <c r="G310" s="388"/>
      <c r="H310" s="388"/>
      <c r="I310" s="388"/>
      <c r="J310" s="388"/>
      <c r="K310" s="388"/>
      <c r="L310" s="388"/>
      <c r="M310" s="172"/>
    </row>
    <row r="311" spans="3:13" s="100" customFormat="1" x14ac:dyDescent="0.25">
      <c r="C311" s="413"/>
      <c r="E311" s="388"/>
      <c r="F311" s="388"/>
      <c r="G311" s="388"/>
      <c r="H311" s="388"/>
      <c r="I311" s="388"/>
      <c r="J311" s="388"/>
      <c r="K311" s="388"/>
      <c r="L311" s="388"/>
      <c r="M311" s="172"/>
    </row>
    <row r="312" spans="3:13" s="100" customFormat="1" x14ac:dyDescent="0.25">
      <c r="C312" s="413"/>
      <c r="E312" s="388"/>
      <c r="F312" s="388"/>
      <c r="G312" s="388"/>
      <c r="H312" s="388"/>
      <c r="I312" s="388"/>
      <c r="J312" s="388"/>
      <c r="K312" s="388"/>
      <c r="L312" s="388"/>
      <c r="M312" s="172"/>
    </row>
    <row r="313" spans="3:13" s="100" customFormat="1" x14ac:dyDescent="0.25">
      <c r="C313" s="413"/>
      <c r="E313" s="388"/>
      <c r="F313" s="388"/>
      <c r="G313" s="388"/>
      <c r="H313" s="388"/>
      <c r="I313" s="388"/>
      <c r="J313" s="388"/>
      <c r="K313" s="388"/>
      <c r="L313" s="388"/>
      <c r="M313" s="172"/>
    </row>
    <row r="314" spans="3:13" s="100" customFormat="1" x14ac:dyDescent="0.25">
      <c r="C314" s="413"/>
      <c r="E314" s="388"/>
      <c r="F314" s="388"/>
      <c r="G314" s="388"/>
      <c r="H314" s="388"/>
      <c r="I314" s="388"/>
      <c r="J314" s="388"/>
      <c r="K314" s="388"/>
      <c r="L314" s="388"/>
      <c r="M314" s="172"/>
    </row>
    <row r="315" spans="3:13" s="100" customFormat="1" x14ac:dyDescent="0.25">
      <c r="C315" s="413"/>
      <c r="E315" s="388"/>
      <c r="F315" s="388"/>
      <c r="G315" s="388"/>
      <c r="H315" s="388"/>
      <c r="I315" s="388"/>
      <c r="J315" s="388"/>
      <c r="K315" s="388"/>
      <c r="L315" s="388"/>
      <c r="M315" s="172"/>
    </row>
    <row r="316" spans="3:13" s="100" customFormat="1" x14ac:dyDescent="0.25">
      <c r="C316" s="413"/>
      <c r="E316" s="388"/>
      <c r="F316" s="388"/>
      <c r="G316" s="388"/>
      <c r="H316" s="388"/>
      <c r="I316" s="388"/>
      <c r="J316" s="388"/>
      <c r="K316" s="388"/>
      <c r="L316" s="388"/>
      <c r="M316" s="172"/>
    </row>
    <row r="317" spans="3:13" s="100" customFormat="1" x14ac:dyDescent="0.25">
      <c r="C317" s="413"/>
      <c r="E317" s="388"/>
      <c r="F317" s="388"/>
      <c r="G317" s="388"/>
      <c r="H317" s="388"/>
      <c r="I317" s="388"/>
      <c r="J317" s="388"/>
      <c r="K317" s="388"/>
      <c r="L317" s="388"/>
      <c r="M317" s="172"/>
    </row>
    <row r="318" spans="3:13" s="100" customFormat="1" x14ac:dyDescent="0.25">
      <c r="C318" s="413"/>
      <c r="E318" s="388"/>
      <c r="F318" s="388"/>
      <c r="G318" s="388"/>
      <c r="H318" s="388"/>
      <c r="I318" s="388"/>
      <c r="J318" s="388"/>
      <c r="K318" s="388"/>
      <c r="L318" s="388"/>
      <c r="M318" s="172"/>
    </row>
    <row r="319" spans="3:13" s="100" customFormat="1" x14ac:dyDescent="0.25">
      <c r="C319" s="413"/>
      <c r="E319" s="388"/>
      <c r="F319" s="388"/>
      <c r="G319" s="388"/>
      <c r="H319" s="388"/>
      <c r="I319" s="388"/>
      <c r="J319" s="388"/>
      <c r="K319" s="388"/>
      <c r="L319" s="388"/>
      <c r="M319" s="172"/>
    </row>
    <row r="320" spans="3:13" s="100" customFormat="1" x14ac:dyDescent="0.25">
      <c r="C320" s="413"/>
      <c r="E320" s="388"/>
      <c r="F320" s="388"/>
      <c r="G320" s="388"/>
      <c r="H320" s="388"/>
      <c r="I320" s="388"/>
      <c r="J320" s="388"/>
      <c r="K320" s="388"/>
      <c r="L320" s="388"/>
      <c r="M320" s="172"/>
    </row>
    <row r="321" spans="3:13" s="100" customFormat="1" x14ac:dyDescent="0.25">
      <c r="C321" s="413"/>
      <c r="E321" s="388"/>
      <c r="F321" s="388"/>
      <c r="G321" s="388"/>
      <c r="H321" s="388"/>
      <c r="I321" s="388"/>
      <c r="J321" s="388"/>
      <c r="K321" s="388"/>
      <c r="L321" s="388"/>
      <c r="M321" s="172"/>
    </row>
    <row r="322" spans="3:13" s="100" customFormat="1" x14ac:dyDescent="0.25">
      <c r="C322" s="413"/>
      <c r="E322" s="388"/>
      <c r="F322" s="388"/>
      <c r="G322" s="388"/>
      <c r="H322" s="388"/>
      <c r="I322" s="388"/>
      <c r="J322" s="388"/>
      <c r="K322" s="388"/>
      <c r="L322" s="388"/>
      <c r="M322" s="172"/>
    </row>
    <row r="323" spans="3:13" s="100" customFormat="1" x14ac:dyDescent="0.25">
      <c r="C323" s="413"/>
      <c r="E323" s="388"/>
      <c r="F323" s="388"/>
      <c r="G323" s="388"/>
      <c r="H323" s="388"/>
      <c r="I323" s="388"/>
      <c r="J323" s="388"/>
      <c r="K323" s="388"/>
      <c r="L323" s="388"/>
      <c r="M323" s="172"/>
    </row>
    <row r="324" spans="3:13" s="100" customFormat="1" x14ac:dyDescent="0.25">
      <c r="C324" s="413"/>
      <c r="E324" s="388"/>
      <c r="F324" s="388"/>
      <c r="G324" s="388"/>
      <c r="H324" s="388"/>
      <c r="I324" s="388"/>
      <c r="J324" s="388"/>
      <c r="K324" s="388"/>
      <c r="L324" s="388"/>
      <c r="M324" s="172"/>
    </row>
    <row r="325" spans="3:13" s="100" customFormat="1" x14ac:dyDescent="0.25">
      <c r="C325" s="413"/>
      <c r="E325" s="388"/>
      <c r="F325" s="388"/>
      <c r="G325" s="388"/>
      <c r="H325" s="388"/>
      <c r="I325" s="388"/>
      <c r="J325" s="388"/>
      <c r="K325" s="388"/>
      <c r="L325" s="388"/>
      <c r="M325" s="172"/>
    </row>
    <row r="326" spans="3:13" s="100" customFormat="1" x14ac:dyDescent="0.25">
      <c r="C326" s="413"/>
      <c r="E326" s="388"/>
      <c r="F326" s="388"/>
      <c r="G326" s="388"/>
      <c r="H326" s="388"/>
      <c r="I326" s="388"/>
      <c r="J326" s="388"/>
      <c r="K326" s="388"/>
      <c r="L326" s="388"/>
      <c r="M326" s="172"/>
    </row>
    <row r="327" spans="3:13" s="100" customFormat="1" x14ac:dyDescent="0.25">
      <c r="C327" s="413"/>
      <c r="E327" s="388"/>
      <c r="F327" s="388"/>
      <c r="G327" s="388"/>
      <c r="H327" s="388"/>
      <c r="I327" s="388"/>
      <c r="J327" s="388"/>
      <c r="K327" s="388"/>
      <c r="L327" s="388"/>
      <c r="M327" s="172"/>
    </row>
    <row r="328" spans="3:13" s="100" customFormat="1" x14ac:dyDescent="0.25">
      <c r="C328" s="413"/>
      <c r="E328" s="388"/>
      <c r="F328" s="388"/>
      <c r="G328" s="388"/>
      <c r="H328" s="388"/>
      <c r="I328" s="388"/>
      <c r="J328" s="388"/>
      <c r="K328" s="388"/>
      <c r="L328" s="388"/>
      <c r="M328" s="172"/>
    </row>
    <row r="329" spans="3:13" s="100" customFormat="1" x14ac:dyDescent="0.25">
      <c r="C329" s="413"/>
      <c r="E329" s="388"/>
      <c r="F329" s="388"/>
      <c r="G329" s="388"/>
      <c r="H329" s="388"/>
      <c r="I329" s="388"/>
      <c r="J329" s="388"/>
      <c r="K329" s="388"/>
      <c r="L329" s="388"/>
      <c r="M329" s="172"/>
    </row>
    <row r="330" spans="3:13" s="100" customFormat="1" x14ac:dyDescent="0.25">
      <c r="C330" s="413"/>
      <c r="E330" s="388"/>
      <c r="F330" s="388"/>
      <c r="G330" s="388"/>
      <c r="H330" s="388"/>
      <c r="I330" s="388"/>
      <c r="J330" s="388"/>
      <c r="K330" s="388"/>
      <c r="L330" s="388"/>
      <c r="M330" s="172"/>
    </row>
    <row r="331" spans="3:13" s="100" customFormat="1" x14ac:dyDescent="0.25">
      <c r="C331" s="413"/>
      <c r="E331" s="388"/>
      <c r="F331" s="388"/>
      <c r="G331" s="388"/>
      <c r="H331" s="388"/>
      <c r="I331" s="388"/>
      <c r="J331" s="388"/>
      <c r="K331" s="388"/>
      <c r="L331" s="388"/>
      <c r="M331" s="172"/>
    </row>
    <row r="332" spans="3:13" s="100" customFormat="1" x14ac:dyDescent="0.25">
      <c r="C332" s="413"/>
      <c r="E332" s="388"/>
      <c r="F332" s="388"/>
      <c r="G332" s="388"/>
      <c r="H332" s="388"/>
      <c r="I332" s="388"/>
      <c r="J332" s="388"/>
      <c r="K332" s="388"/>
      <c r="L332" s="388"/>
      <c r="M332" s="172"/>
    </row>
    <row r="333" spans="3:13" s="100" customFormat="1" x14ac:dyDescent="0.25">
      <c r="C333" s="413"/>
      <c r="E333" s="388"/>
      <c r="F333" s="388"/>
      <c r="G333" s="388"/>
      <c r="H333" s="388"/>
      <c r="I333" s="388"/>
      <c r="J333" s="388"/>
      <c r="K333" s="388"/>
      <c r="L333" s="388"/>
      <c r="M333" s="172"/>
    </row>
    <row r="334" spans="3:13" s="100" customFormat="1" x14ac:dyDescent="0.25">
      <c r="C334" s="413"/>
      <c r="E334" s="388"/>
      <c r="F334" s="388"/>
      <c r="G334" s="388"/>
      <c r="H334" s="388"/>
      <c r="I334" s="388"/>
      <c r="J334" s="388"/>
      <c r="K334" s="388"/>
      <c r="L334" s="388"/>
      <c r="M334" s="172"/>
    </row>
    <row r="335" spans="3:13" s="100" customFormat="1" x14ac:dyDescent="0.25">
      <c r="C335" s="413"/>
      <c r="E335" s="388"/>
      <c r="F335" s="388"/>
      <c r="G335" s="388"/>
      <c r="H335" s="388"/>
      <c r="I335" s="388"/>
      <c r="J335" s="388"/>
      <c r="K335" s="388"/>
      <c r="L335" s="388"/>
      <c r="M335" s="172"/>
    </row>
    <row r="336" spans="3:13" s="100" customFormat="1" x14ac:dyDescent="0.25">
      <c r="C336" s="413"/>
      <c r="E336" s="388"/>
      <c r="F336" s="388"/>
      <c r="G336" s="388"/>
      <c r="H336" s="388"/>
      <c r="I336" s="388"/>
      <c r="J336" s="388"/>
      <c r="K336" s="388"/>
      <c r="L336" s="388"/>
      <c r="M336" s="172"/>
    </row>
    <row r="337" spans="3:13" s="100" customFormat="1" x14ac:dyDescent="0.25">
      <c r="C337" s="413"/>
      <c r="E337" s="388"/>
      <c r="F337" s="388"/>
      <c r="G337" s="388"/>
      <c r="H337" s="388"/>
      <c r="I337" s="388"/>
      <c r="J337" s="388"/>
      <c r="K337" s="388"/>
      <c r="L337" s="388"/>
      <c r="M337" s="172"/>
    </row>
    <row r="338" spans="3:13" s="100" customFormat="1" x14ac:dyDescent="0.25">
      <c r="C338" s="413"/>
      <c r="E338" s="388"/>
      <c r="F338" s="388"/>
      <c r="G338" s="388"/>
      <c r="H338" s="388"/>
      <c r="I338" s="388"/>
      <c r="J338" s="388"/>
      <c r="K338" s="388"/>
      <c r="L338" s="388"/>
      <c r="M338" s="172"/>
    </row>
    <row r="339" spans="3:13" s="100" customFormat="1" x14ac:dyDescent="0.25">
      <c r="C339" s="413"/>
      <c r="E339" s="388"/>
      <c r="F339" s="388"/>
      <c r="G339" s="388"/>
      <c r="H339" s="388"/>
      <c r="I339" s="388"/>
      <c r="J339" s="388"/>
      <c r="K339" s="388"/>
      <c r="L339" s="388"/>
      <c r="M339" s="172"/>
    </row>
    <row r="340" spans="3:13" s="100" customFormat="1" x14ac:dyDescent="0.25">
      <c r="C340" s="413"/>
      <c r="E340" s="388"/>
      <c r="F340" s="388"/>
      <c r="G340" s="388"/>
      <c r="H340" s="388"/>
      <c r="I340" s="388"/>
      <c r="J340" s="388"/>
      <c r="K340" s="388"/>
      <c r="L340" s="388"/>
      <c r="M340" s="172"/>
    </row>
    <row r="341" spans="3:13" s="100" customFormat="1" x14ac:dyDescent="0.25">
      <c r="C341" s="413"/>
      <c r="E341" s="388"/>
      <c r="F341" s="388"/>
      <c r="G341" s="388"/>
      <c r="H341" s="388"/>
      <c r="I341" s="388"/>
      <c r="J341" s="388"/>
      <c r="K341" s="388"/>
      <c r="L341" s="388"/>
      <c r="M341" s="172"/>
    </row>
    <row r="342" spans="3:13" s="100" customFormat="1" x14ac:dyDescent="0.25">
      <c r="C342" s="413"/>
      <c r="E342" s="388"/>
      <c r="F342" s="388"/>
      <c r="G342" s="388"/>
      <c r="H342" s="388"/>
      <c r="I342" s="388"/>
      <c r="J342" s="388"/>
      <c r="K342" s="388"/>
      <c r="L342" s="388"/>
      <c r="M342" s="172"/>
    </row>
    <row r="343" spans="3:13" s="100" customFormat="1" x14ac:dyDescent="0.25">
      <c r="C343" s="413"/>
      <c r="E343" s="388"/>
      <c r="F343" s="388"/>
      <c r="G343" s="388"/>
      <c r="H343" s="388"/>
      <c r="I343" s="388"/>
      <c r="J343" s="388"/>
      <c r="K343" s="388"/>
      <c r="L343" s="388"/>
      <c r="M343" s="172"/>
    </row>
    <row r="344" spans="3:13" s="100" customFormat="1" x14ac:dyDescent="0.25">
      <c r="C344" s="413"/>
      <c r="E344" s="388"/>
      <c r="F344" s="388"/>
      <c r="G344" s="388"/>
      <c r="H344" s="388"/>
      <c r="I344" s="388"/>
      <c r="J344" s="388"/>
      <c r="K344" s="388"/>
      <c r="L344" s="388"/>
      <c r="M344" s="172"/>
    </row>
    <row r="345" spans="3:13" s="100" customFormat="1" x14ac:dyDescent="0.25">
      <c r="C345" s="413"/>
      <c r="E345" s="388"/>
      <c r="F345" s="388"/>
      <c r="G345" s="388"/>
      <c r="H345" s="388"/>
      <c r="I345" s="388"/>
      <c r="J345" s="388"/>
      <c r="K345" s="388"/>
      <c r="L345" s="388"/>
      <c r="M345" s="172"/>
    </row>
    <row r="346" spans="3:13" s="100" customFormat="1" x14ac:dyDescent="0.25">
      <c r="C346" s="413"/>
      <c r="E346" s="388"/>
      <c r="F346" s="388"/>
      <c r="G346" s="388"/>
      <c r="H346" s="388"/>
      <c r="I346" s="388"/>
      <c r="J346" s="388"/>
      <c r="K346" s="388"/>
      <c r="L346" s="388"/>
      <c r="M346" s="172"/>
    </row>
    <row r="347" spans="3:13" s="100" customFormat="1" x14ac:dyDescent="0.25">
      <c r="C347" s="413"/>
      <c r="E347" s="388"/>
      <c r="F347" s="388"/>
      <c r="G347" s="388"/>
      <c r="H347" s="388"/>
      <c r="I347" s="388"/>
      <c r="J347" s="388"/>
      <c r="K347" s="388"/>
      <c r="L347" s="388"/>
      <c r="M347" s="172"/>
    </row>
    <row r="348" spans="3:13" s="100" customFormat="1" x14ac:dyDescent="0.25">
      <c r="C348" s="413"/>
      <c r="E348" s="388"/>
      <c r="F348" s="388"/>
      <c r="G348" s="388"/>
      <c r="H348" s="388"/>
      <c r="I348" s="388"/>
      <c r="J348" s="388"/>
      <c r="K348" s="388"/>
      <c r="L348" s="388"/>
      <c r="M348" s="172"/>
    </row>
    <row r="349" spans="3:13" s="100" customFormat="1" x14ac:dyDescent="0.25">
      <c r="C349" s="413"/>
      <c r="E349" s="388"/>
      <c r="F349" s="388"/>
      <c r="G349" s="388"/>
      <c r="H349" s="388"/>
      <c r="I349" s="388"/>
      <c r="J349" s="388"/>
      <c r="K349" s="388"/>
      <c r="L349" s="388"/>
      <c r="M349" s="172"/>
    </row>
    <row r="350" spans="3:13" s="100" customFormat="1" x14ac:dyDescent="0.25">
      <c r="C350" s="413"/>
      <c r="E350" s="388"/>
      <c r="F350" s="388"/>
      <c r="G350" s="388"/>
      <c r="H350" s="388"/>
      <c r="I350" s="388"/>
      <c r="J350" s="388"/>
      <c r="K350" s="388"/>
      <c r="L350" s="388"/>
      <c r="M350" s="172"/>
    </row>
    <row r="351" spans="3:13" s="100" customFormat="1" x14ac:dyDescent="0.25">
      <c r="C351" s="413"/>
      <c r="E351" s="388"/>
      <c r="F351" s="388"/>
      <c r="G351" s="388"/>
      <c r="H351" s="388"/>
      <c r="I351" s="388"/>
      <c r="J351" s="388"/>
      <c r="K351" s="388"/>
      <c r="L351" s="388"/>
      <c r="M351" s="172"/>
    </row>
    <row r="352" spans="3:13" s="100" customFormat="1" x14ac:dyDescent="0.25">
      <c r="C352" s="413"/>
      <c r="E352" s="388"/>
      <c r="F352" s="388"/>
      <c r="G352" s="388"/>
      <c r="H352" s="388"/>
      <c r="I352" s="388"/>
      <c r="J352" s="388"/>
      <c r="K352" s="388"/>
      <c r="L352" s="388"/>
      <c r="M352" s="172"/>
    </row>
    <row r="353" spans="3:13" s="100" customFormat="1" x14ac:dyDescent="0.25">
      <c r="C353" s="413"/>
      <c r="E353" s="388"/>
      <c r="F353" s="388"/>
      <c r="G353" s="388"/>
      <c r="H353" s="388"/>
      <c r="I353" s="388"/>
      <c r="J353" s="388"/>
      <c r="K353" s="388"/>
      <c r="L353" s="388"/>
      <c r="M353" s="172"/>
    </row>
    <row r="354" spans="3:13" s="100" customFormat="1" x14ac:dyDescent="0.25">
      <c r="C354" s="413"/>
      <c r="E354" s="388"/>
      <c r="F354" s="388"/>
      <c r="G354" s="388"/>
      <c r="H354" s="388"/>
      <c r="I354" s="388"/>
      <c r="J354" s="388"/>
      <c r="K354" s="388"/>
      <c r="L354" s="388"/>
      <c r="M354" s="172"/>
    </row>
    <row r="355" spans="3:13" s="100" customFormat="1" x14ac:dyDescent="0.25">
      <c r="C355" s="413"/>
      <c r="E355" s="388"/>
      <c r="F355" s="388"/>
      <c r="G355" s="388"/>
      <c r="H355" s="388"/>
      <c r="I355" s="388"/>
      <c r="J355" s="388"/>
      <c r="K355" s="388"/>
      <c r="L355" s="388"/>
      <c r="M355" s="172"/>
    </row>
    <row r="356" spans="3:13" s="100" customFormat="1" x14ac:dyDescent="0.25">
      <c r="C356" s="413"/>
      <c r="E356" s="388"/>
      <c r="F356" s="388"/>
      <c r="G356" s="388"/>
      <c r="H356" s="388"/>
      <c r="I356" s="388"/>
      <c r="J356" s="388"/>
      <c r="K356" s="388"/>
      <c r="L356" s="388"/>
      <c r="M356" s="172"/>
    </row>
    <row r="357" spans="3:13" s="100" customFormat="1" x14ac:dyDescent="0.25">
      <c r="C357" s="413"/>
      <c r="E357" s="388"/>
      <c r="F357" s="388"/>
      <c r="G357" s="388"/>
      <c r="H357" s="388"/>
      <c r="I357" s="388"/>
      <c r="J357" s="388"/>
      <c r="K357" s="388"/>
      <c r="L357" s="388"/>
      <c r="M357" s="172"/>
    </row>
    <row r="358" spans="3:13" s="100" customFormat="1" x14ac:dyDescent="0.25">
      <c r="C358" s="413"/>
      <c r="E358" s="388"/>
      <c r="F358" s="388"/>
      <c r="G358" s="388"/>
      <c r="H358" s="388"/>
      <c r="I358" s="388"/>
      <c r="J358" s="388"/>
      <c r="K358" s="388"/>
      <c r="L358" s="388"/>
      <c r="M358" s="172"/>
    </row>
    <row r="359" spans="3:13" s="100" customFormat="1" x14ac:dyDescent="0.25">
      <c r="C359" s="413"/>
      <c r="E359" s="388"/>
      <c r="F359" s="388"/>
      <c r="G359" s="388"/>
      <c r="H359" s="388"/>
      <c r="I359" s="388"/>
      <c r="J359" s="388"/>
      <c r="K359" s="388"/>
      <c r="L359" s="388"/>
      <c r="M359" s="172"/>
    </row>
    <row r="360" spans="3:13" s="100" customFormat="1" x14ac:dyDescent="0.25">
      <c r="C360" s="413"/>
      <c r="E360" s="388"/>
      <c r="F360" s="388"/>
      <c r="G360" s="388"/>
      <c r="H360" s="388"/>
      <c r="I360" s="388"/>
      <c r="J360" s="388"/>
      <c r="K360" s="388"/>
      <c r="L360" s="388"/>
      <c r="M360" s="172"/>
    </row>
    <row r="361" spans="3:13" s="100" customFormat="1" x14ac:dyDescent="0.25">
      <c r="C361" s="413"/>
      <c r="E361" s="388"/>
      <c r="F361" s="388"/>
      <c r="G361" s="388"/>
      <c r="H361" s="388"/>
      <c r="I361" s="388"/>
      <c r="J361" s="388"/>
      <c r="K361" s="388"/>
      <c r="L361" s="388"/>
      <c r="M361" s="172"/>
    </row>
    <row r="362" spans="3:13" s="100" customFormat="1" x14ac:dyDescent="0.25">
      <c r="C362" s="413"/>
      <c r="E362" s="388"/>
      <c r="F362" s="388"/>
      <c r="G362" s="388"/>
      <c r="H362" s="388"/>
      <c r="I362" s="388"/>
      <c r="J362" s="388"/>
      <c r="K362" s="388"/>
      <c r="L362" s="388"/>
      <c r="M362" s="172"/>
    </row>
    <row r="363" spans="3:13" s="100" customFormat="1" x14ac:dyDescent="0.25">
      <c r="C363" s="413"/>
      <c r="E363" s="388"/>
      <c r="F363" s="388"/>
      <c r="G363" s="388"/>
      <c r="H363" s="388"/>
      <c r="I363" s="388"/>
      <c r="J363" s="388"/>
      <c r="K363" s="388"/>
      <c r="L363" s="388"/>
      <c r="M363" s="172"/>
    </row>
    <row r="364" spans="3:13" s="100" customFormat="1" x14ac:dyDescent="0.25">
      <c r="C364" s="413"/>
      <c r="E364" s="388"/>
      <c r="F364" s="388"/>
      <c r="G364" s="388"/>
      <c r="H364" s="388"/>
      <c r="I364" s="388"/>
      <c r="J364" s="388"/>
      <c r="K364" s="388"/>
      <c r="L364" s="388"/>
      <c r="M364" s="172"/>
    </row>
    <row r="365" spans="3:13" s="100" customFormat="1" x14ac:dyDescent="0.25">
      <c r="C365" s="413"/>
      <c r="E365" s="388"/>
      <c r="F365" s="388"/>
      <c r="G365" s="388"/>
      <c r="H365" s="388"/>
      <c r="I365" s="388"/>
      <c r="J365" s="388"/>
      <c r="K365" s="388"/>
      <c r="L365" s="388"/>
      <c r="M365" s="172"/>
    </row>
    <row r="366" spans="3:13" s="100" customFormat="1" x14ac:dyDescent="0.25">
      <c r="C366" s="413"/>
      <c r="E366" s="388"/>
      <c r="F366" s="388"/>
      <c r="G366" s="388"/>
      <c r="H366" s="388"/>
      <c r="I366" s="388"/>
      <c r="J366" s="388"/>
      <c r="K366" s="388"/>
      <c r="L366" s="388"/>
      <c r="M366" s="172"/>
    </row>
    <row r="367" spans="3:13" s="100" customFormat="1" x14ac:dyDescent="0.25">
      <c r="C367" s="413"/>
      <c r="E367" s="388"/>
      <c r="F367" s="388"/>
      <c r="G367" s="388"/>
      <c r="H367" s="388"/>
      <c r="I367" s="388"/>
      <c r="J367" s="388"/>
      <c r="K367" s="388"/>
      <c r="L367" s="388"/>
      <c r="M367" s="172"/>
    </row>
    <row r="368" spans="3:13" s="100" customFormat="1" x14ac:dyDescent="0.25">
      <c r="C368" s="413"/>
      <c r="E368" s="388"/>
      <c r="F368" s="388"/>
      <c r="G368" s="388"/>
      <c r="H368" s="388"/>
      <c r="I368" s="388"/>
      <c r="J368" s="388"/>
      <c r="K368" s="388"/>
      <c r="L368" s="388"/>
      <c r="M368" s="172"/>
    </row>
    <row r="369" spans="3:13" s="100" customFormat="1" x14ac:dyDescent="0.25">
      <c r="C369" s="413"/>
      <c r="E369" s="388"/>
      <c r="F369" s="388"/>
      <c r="G369" s="388"/>
      <c r="H369" s="388"/>
      <c r="I369" s="388"/>
      <c r="J369" s="388"/>
      <c r="K369" s="388"/>
      <c r="L369" s="388"/>
      <c r="M369" s="172"/>
    </row>
    <row r="370" spans="3:13" s="100" customFormat="1" x14ac:dyDescent="0.25">
      <c r="C370" s="413"/>
      <c r="E370" s="388"/>
      <c r="F370" s="388"/>
      <c r="G370" s="388"/>
      <c r="H370" s="388"/>
      <c r="I370" s="388"/>
      <c r="J370" s="388"/>
      <c r="K370" s="388"/>
      <c r="L370" s="388"/>
      <c r="M370" s="172"/>
    </row>
    <row r="371" spans="3:13" s="100" customFormat="1" x14ac:dyDescent="0.25">
      <c r="C371" s="413"/>
      <c r="E371" s="388"/>
      <c r="F371" s="388"/>
      <c r="G371" s="388"/>
      <c r="H371" s="388"/>
      <c r="I371" s="388"/>
      <c r="J371" s="388"/>
      <c r="K371" s="388"/>
      <c r="L371" s="388"/>
      <c r="M371" s="172"/>
    </row>
    <row r="372" spans="3:13" s="100" customFormat="1" x14ac:dyDescent="0.25">
      <c r="C372" s="413"/>
      <c r="E372" s="388"/>
      <c r="F372" s="388"/>
      <c r="G372" s="388"/>
      <c r="H372" s="388"/>
      <c r="I372" s="388"/>
      <c r="J372" s="388"/>
      <c r="K372" s="388"/>
      <c r="L372" s="388"/>
      <c r="M372" s="172"/>
    </row>
    <row r="373" spans="3:13" s="100" customFormat="1" x14ac:dyDescent="0.25">
      <c r="C373" s="413"/>
      <c r="E373" s="388"/>
      <c r="F373" s="388"/>
      <c r="G373" s="388"/>
      <c r="H373" s="388"/>
      <c r="I373" s="388"/>
      <c r="J373" s="388"/>
      <c r="K373" s="388"/>
      <c r="L373" s="388"/>
      <c r="M373" s="172"/>
    </row>
    <row r="374" spans="3:13" s="100" customFormat="1" x14ac:dyDescent="0.25">
      <c r="C374" s="413"/>
      <c r="E374" s="388"/>
      <c r="F374" s="388"/>
      <c r="G374" s="388"/>
      <c r="H374" s="388"/>
      <c r="I374" s="388"/>
      <c r="J374" s="388"/>
      <c r="K374" s="388"/>
      <c r="L374" s="388"/>
      <c r="M374" s="172"/>
    </row>
    <row r="375" spans="3:13" s="100" customFormat="1" x14ac:dyDescent="0.25">
      <c r="C375" s="413"/>
      <c r="E375" s="388"/>
      <c r="F375" s="388"/>
      <c r="G375" s="388"/>
      <c r="H375" s="388"/>
      <c r="I375" s="388"/>
      <c r="J375" s="388"/>
      <c r="K375" s="388"/>
      <c r="L375" s="388"/>
      <c r="M375" s="172"/>
    </row>
    <row r="376" spans="3:13" s="100" customFormat="1" x14ac:dyDescent="0.25">
      <c r="C376" s="413"/>
      <c r="E376" s="388"/>
      <c r="F376" s="388"/>
      <c r="G376" s="388"/>
      <c r="H376" s="388"/>
      <c r="I376" s="388"/>
      <c r="J376" s="388"/>
      <c r="K376" s="388"/>
      <c r="L376" s="388"/>
      <c r="M376" s="172"/>
    </row>
    <row r="377" spans="3:13" s="100" customFormat="1" x14ac:dyDescent="0.25">
      <c r="C377" s="413"/>
      <c r="E377" s="388"/>
      <c r="F377" s="388"/>
      <c r="G377" s="388"/>
      <c r="H377" s="388"/>
      <c r="I377" s="388"/>
      <c r="J377" s="388"/>
      <c r="K377" s="388"/>
      <c r="L377" s="388"/>
      <c r="M377" s="172"/>
    </row>
    <row r="378" spans="3:13" s="100" customFormat="1" x14ac:dyDescent="0.25">
      <c r="C378" s="413"/>
      <c r="E378" s="388"/>
      <c r="F378" s="388"/>
      <c r="G378" s="388"/>
      <c r="H378" s="388"/>
      <c r="I378" s="388"/>
      <c r="J378" s="388"/>
      <c r="K378" s="388"/>
      <c r="L378" s="388"/>
      <c r="M378" s="172"/>
    </row>
    <row r="379" spans="3:13" s="100" customFormat="1" x14ac:dyDescent="0.25">
      <c r="C379" s="413"/>
      <c r="E379" s="388"/>
      <c r="F379" s="388"/>
      <c r="G379" s="388"/>
      <c r="H379" s="388"/>
      <c r="I379" s="388"/>
      <c r="J379" s="388"/>
      <c r="K379" s="388"/>
      <c r="L379" s="388"/>
      <c r="M379" s="172"/>
    </row>
    <row r="380" spans="3:13" s="100" customFormat="1" x14ac:dyDescent="0.25">
      <c r="C380" s="413"/>
      <c r="E380" s="388"/>
      <c r="F380" s="388"/>
      <c r="G380" s="388"/>
      <c r="H380" s="388"/>
      <c r="I380" s="388"/>
      <c r="J380" s="388"/>
      <c r="K380" s="388"/>
      <c r="L380" s="388"/>
      <c r="M380" s="172"/>
    </row>
    <row r="381" spans="3:13" s="100" customFormat="1" x14ac:dyDescent="0.25">
      <c r="C381" s="413"/>
      <c r="E381" s="388"/>
      <c r="F381" s="388"/>
      <c r="G381" s="388"/>
      <c r="H381" s="388"/>
      <c r="I381" s="388"/>
      <c r="J381" s="388"/>
      <c r="K381" s="388"/>
      <c r="L381" s="388"/>
      <c r="M381" s="172"/>
    </row>
    <row r="382" spans="3:13" s="100" customFormat="1" x14ac:dyDescent="0.25">
      <c r="C382" s="413"/>
      <c r="E382" s="388"/>
      <c r="F382" s="388"/>
      <c r="G382" s="388"/>
      <c r="H382" s="388"/>
      <c r="I382" s="388"/>
      <c r="J382" s="388"/>
      <c r="K382" s="388"/>
      <c r="L382" s="388"/>
      <c r="M382" s="172"/>
    </row>
    <row r="383" spans="3:13" s="100" customFormat="1" x14ac:dyDescent="0.25">
      <c r="C383" s="413"/>
      <c r="E383" s="388"/>
      <c r="F383" s="388"/>
      <c r="G383" s="388"/>
      <c r="H383" s="388"/>
      <c r="I383" s="388"/>
      <c r="J383" s="388"/>
      <c r="K383" s="388"/>
      <c r="L383" s="388"/>
      <c r="M383" s="172"/>
    </row>
    <row r="384" spans="3:13" s="100" customFormat="1" x14ac:dyDescent="0.25">
      <c r="C384" s="413"/>
      <c r="E384" s="388"/>
      <c r="F384" s="388"/>
      <c r="G384" s="388"/>
      <c r="H384" s="388"/>
      <c r="I384" s="388"/>
      <c r="J384" s="388"/>
      <c r="K384" s="388"/>
      <c r="L384" s="388"/>
      <c r="M384" s="172"/>
    </row>
    <row r="385" spans="3:13" s="100" customFormat="1" x14ac:dyDescent="0.25">
      <c r="C385" s="413"/>
      <c r="E385" s="388"/>
      <c r="F385" s="388"/>
      <c r="G385" s="388"/>
      <c r="H385" s="388"/>
      <c r="I385" s="388"/>
      <c r="J385" s="388"/>
      <c r="K385" s="388"/>
      <c r="L385" s="388"/>
      <c r="M385" s="172"/>
    </row>
    <row r="386" spans="3:13" s="100" customFormat="1" x14ac:dyDescent="0.25">
      <c r="C386" s="413"/>
      <c r="E386" s="388"/>
      <c r="F386" s="388"/>
      <c r="G386" s="388"/>
      <c r="H386" s="388"/>
      <c r="I386" s="388"/>
      <c r="J386" s="388"/>
      <c r="K386" s="388"/>
      <c r="L386" s="388"/>
      <c r="M386" s="172"/>
    </row>
    <row r="387" spans="3:13" s="100" customFormat="1" x14ac:dyDescent="0.25">
      <c r="C387" s="413"/>
      <c r="E387" s="388"/>
      <c r="F387" s="388"/>
      <c r="G387" s="388"/>
      <c r="H387" s="388"/>
      <c r="I387" s="388"/>
      <c r="J387" s="388"/>
      <c r="K387" s="388"/>
      <c r="L387" s="388"/>
      <c r="M387" s="172"/>
    </row>
    <row r="388" spans="3:13" s="100" customFormat="1" x14ac:dyDescent="0.25">
      <c r="C388" s="413"/>
      <c r="E388" s="388"/>
      <c r="F388" s="388"/>
      <c r="G388" s="388"/>
      <c r="H388" s="388"/>
      <c r="I388" s="388"/>
      <c r="J388" s="388"/>
      <c r="K388" s="388"/>
      <c r="L388" s="388"/>
      <c r="M388" s="172"/>
    </row>
    <row r="389" spans="3:13" s="100" customFormat="1" x14ac:dyDescent="0.25">
      <c r="C389" s="413"/>
      <c r="E389" s="388"/>
      <c r="F389" s="388"/>
      <c r="G389" s="388"/>
      <c r="H389" s="388"/>
      <c r="I389" s="388"/>
      <c r="J389" s="388"/>
      <c r="K389" s="388"/>
      <c r="L389" s="388"/>
      <c r="M389" s="172"/>
    </row>
    <row r="390" spans="3:13" s="100" customFormat="1" x14ac:dyDescent="0.25">
      <c r="C390" s="413"/>
      <c r="E390" s="388"/>
      <c r="F390" s="388"/>
      <c r="G390" s="388"/>
      <c r="H390" s="388"/>
      <c r="I390" s="388"/>
      <c r="J390" s="388"/>
      <c r="K390" s="388"/>
      <c r="L390" s="388"/>
      <c r="M390" s="172"/>
    </row>
    <row r="391" spans="3:13" s="100" customFormat="1" x14ac:dyDescent="0.25">
      <c r="C391" s="413"/>
      <c r="E391" s="388"/>
      <c r="F391" s="388"/>
      <c r="G391" s="388"/>
      <c r="H391" s="388"/>
      <c r="I391" s="388"/>
      <c r="J391" s="388"/>
      <c r="K391" s="388"/>
      <c r="L391" s="388"/>
      <c r="M391" s="172"/>
    </row>
    <row r="392" spans="3:13" s="100" customFormat="1" x14ac:dyDescent="0.25">
      <c r="C392" s="413"/>
      <c r="E392" s="388"/>
      <c r="F392" s="388"/>
      <c r="G392" s="388"/>
      <c r="H392" s="388"/>
      <c r="I392" s="388"/>
      <c r="J392" s="388"/>
      <c r="K392" s="388"/>
      <c r="L392" s="388"/>
      <c r="M392" s="172"/>
    </row>
    <row r="393" spans="3:13" s="100" customFormat="1" x14ac:dyDescent="0.25">
      <c r="C393" s="413"/>
      <c r="E393" s="388"/>
      <c r="F393" s="388"/>
      <c r="G393" s="388"/>
      <c r="H393" s="388"/>
      <c r="I393" s="388"/>
      <c r="J393" s="388"/>
      <c r="K393" s="388"/>
      <c r="L393" s="388"/>
      <c r="M393" s="172"/>
    </row>
    <row r="394" spans="3:13" s="100" customFormat="1" x14ac:dyDescent="0.25">
      <c r="C394" s="413"/>
      <c r="E394" s="388"/>
      <c r="F394" s="388"/>
      <c r="G394" s="388"/>
      <c r="H394" s="388"/>
      <c r="I394" s="388"/>
      <c r="J394" s="388"/>
      <c r="K394" s="388"/>
      <c r="L394" s="388"/>
      <c r="M394" s="172"/>
    </row>
    <row r="395" spans="3:13" s="100" customFormat="1" x14ac:dyDescent="0.25">
      <c r="C395" s="413"/>
      <c r="E395" s="388"/>
      <c r="F395" s="388"/>
      <c r="G395" s="388"/>
      <c r="H395" s="388"/>
      <c r="I395" s="388"/>
      <c r="J395" s="388"/>
      <c r="K395" s="388"/>
      <c r="L395" s="388"/>
      <c r="M395" s="172"/>
    </row>
    <row r="396" spans="3:13" s="100" customFormat="1" x14ac:dyDescent="0.25">
      <c r="C396" s="413"/>
      <c r="E396" s="388"/>
      <c r="F396" s="388"/>
      <c r="G396" s="388"/>
      <c r="H396" s="388"/>
      <c r="I396" s="388"/>
      <c r="J396" s="388"/>
      <c r="K396" s="388"/>
      <c r="L396" s="388"/>
      <c r="M396" s="172"/>
    </row>
    <row r="397" spans="3:13" s="100" customFormat="1" x14ac:dyDescent="0.25">
      <c r="C397" s="413"/>
      <c r="E397" s="388"/>
      <c r="F397" s="388"/>
      <c r="G397" s="388"/>
      <c r="H397" s="388"/>
      <c r="I397" s="388"/>
      <c r="J397" s="388"/>
      <c r="K397" s="388"/>
      <c r="L397" s="388"/>
      <c r="M397" s="172"/>
    </row>
    <row r="398" spans="3:13" s="100" customFormat="1" x14ac:dyDescent="0.25">
      <c r="C398" s="413"/>
      <c r="E398" s="388"/>
      <c r="F398" s="388"/>
      <c r="G398" s="388"/>
      <c r="H398" s="388"/>
      <c r="I398" s="388"/>
      <c r="J398" s="388"/>
      <c r="K398" s="388"/>
      <c r="L398" s="388"/>
      <c r="M398" s="172"/>
    </row>
    <row r="399" spans="3:13" s="100" customFormat="1" x14ac:dyDescent="0.25">
      <c r="C399" s="413"/>
      <c r="E399" s="388"/>
      <c r="F399" s="388"/>
      <c r="G399" s="388"/>
      <c r="H399" s="388"/>
      <c r="I399" s="388"/>
      <c r="J399" s="388"/>
      <c r="K399" s="388"/>
      <c r="L399" s="388"/>
      <c r="M399" s="172"/>
    </row>
    <row r="400" spans="3:13" s="100" customFormat="1" x14ac:dyDescent="0.25">
      <c r="C400" s="413"/>
      <c r="E400" s="388"/>
      <c r="F400" s="388"/>
      <c r="G400" s="388"/>
      <c r="H400" s="388"/>
      <c r="I400" s="388"/>
      <c r="J400" s="388"/>
      <c r="K400" s="388"/>
      <c r="L400" s="388"/>
      <c r="M400" s="172"/>
    </row>
    <row r="401" spans="3:13" s="100" customFormat="1" x14ac:dyDescent="0.25">
      <c r="C401" s="413"/>
      <c r="E401" s="388"/>
      <c r="F401" s="388"/>
      <c r="G401" s="388"/>
      <c r="H401" s="388"/>
      <c r="I401" s="388"/>
      <c r="J401" s="388"/>
      <c r="K401" s="388"/>
      <c r="L401" s="388"/>
      <c r="M401" s="172"/>
    </row>
    <row r="402" spans="3:13" s="100" customFormat="1" x14ac:dyDescent="0.25">
      <c r="C402" s="413"/>
      <c r="E402" s="388"/>
      <c r="F402" s="388"/>
      <c r="G402" s="388"/>
      <c r="H402" s="388"/>
      <c r="I402" s="388"/>
      <c r="J402" s="388"/>
      <c r="K402" s="388"/>
      <c r="L402" s="388"/>
      <c r="M402" s="172"/>
    </row>
    <row r="403" spans="3:13" s="100" customFormat="1" x14ac:dyDescent="0.25">
      <c r="C403" s="413"/>
      <c r="E403" s="388"/>
      <c r="F403" s="388"/>
      <c r="G403" s="388"/>
      <c r="H403" s="388"/>
      <c r="I403" s="388"/>
      <c r="J403" s="388"/>
      <c r="K403" s="388"/>
      <c r="L403" s="388"/>
      <c r="M403" s="172"/>
    </row>
    <row r="404" spans="3:13" s="100" customFormat="1" x14ac:dyDescent="0.25">
      <c r="C404" s="413"/>
      <c r="E404" s="388"/>
      <c r="F404" s="388"/>
      <c r="G404" s="388"/>
      <c r="H404" s="388"/>
      <c r="I404" s="388"/>
      <c r="J404" s="388"/>
      <c r="K404" s="388"/>
      <c r="L404" s="388"/>
      <c r="M404" s="172"/>
    </row>
    <row r="405" spans="3:13" s="100" customFormat="1" x14ac:dyDescent="0.25">
      <c r="C405" s="413"/>
      <c r="E405" s="388"/>
      <c r="F405" s="388"/>
      <c r="G405" s="388"/>
      <c r="H405" s="388"/>
      <c r="I405" s="388"/>
      <c r="J405" s="388"/>
      <c r="K405" s="388"/>
      <c r="L405" s="388"/>
      <c r="M405" s="172"/>
    </row>
    <row r="406" spans="3:13" s="100" customFormat="1" x14ac:dyDescent="0.25">
      <c r="C406" s="413"/>
      <c r="E406" s="388"/>
      <c r="F406" s="388"/>
      <c r="G406" s="388"/>
      <c r="H406" s="388"/>
      <c r="I406" s="388"/>
      <c r="J406" s="388"/>
      <c r="K406" s="388"/>
      <c r="L406" s="388"/>
      <c r="M406" s="172"/>
    </row>
    <row r="407" spans="3:13" s="100" customFormat="1" x14ac:dyDescent="0.25">
      <c r="C407" s="413"/>
      <c r="E407" s="388"/>
      <c r="F407" s="388"/>
      <c r="G407" s="388"/>
      <c r="H407" s="388"/>
      <c r="I407" s="388"/>
      <c r="J407" s="388"/>
      <c r="K407" s="388"/>
      <c r="L407" s="388"/>
      <c r="M407" s="172"/>
    </row>
    <row r="408" spans="3:13" s="100" customFormat="1" x14ac:dyDescent="0.25">
      <c r="C408" s="413"/>
      <c r="E408" s="388"/>
      <c r="F408" s="388"/>
      <c r="G408" s="388"/>
      <c r="H408" s="388"/>
      <c r="I408" s="388"/>
      <c r="J408" s="388"/>
      <c r="K408" s="388"/>
      <c r="L408" s="388"/>
      <c r="M408" s="172"/>
    </row>
    <row r="409" spans="3:13" s="100" customFormat="1" x14ac:dyDescent="0.25">
      <c r="C409" s="413"/>
      <c r="E409" s="388"/>
      <c r="F409" s="388"/>
      <c r="G409" s="388"/>
      <c r="H409" s="388"/>
      <c r="I409" s="388"/>
      <c r="J409" s="388"/>
      <c r="K409" s="388"/>
      <c r="L409" s="388"/>
      <c r="M409" s="172"/>
    </row>
    <row r="410" spans="3:13" s="100" customFormat="1" x14ac:dyDescent="0.25">
      <c r="C410" s="413"/>
      <c r="E410" s="388"/>
      <c r="F410" s="388"/>
      <c r="G410" s="388"/>
      <c r="H410" s="388"/>
      <c r="I410" s="388"/>
      <c r="J410" s="388"/>
      <c r="K410" s="388"/>
      <c r="L410" s="388"/>
      <c r="M410" s="172"/>
    </row>
    <row r="411" spans="3:13" s="100" customFormat="1" x14ac:dyDescent="0.25">
      <c r="C411" s="413"/>
      <c r="E411" s="388"/>
      <c r="F411" s="388"/>
      <c r="G411" s="388"/>
      <c r="H411" s="388"/>
      <c r="I411" s="388"/>
      <c r="J411" s="388"/>
      <c r="K411" s="388"/>
      <c r="L411" s="388"/>
      <c r="M411" s="172"/>
    </row>
    <row r="412" spans="3:13" s="100" customFormat="1" x14ac:dyDescent="0.25">
      <c r="C412" s="413"/>
      <c r="E412" s="388"/>
      <c r="F412" s="388"/>
      <c r="G412" s="388"/>
      <c r="H412" s="388"/>
      <c r="I412" s="388"/>
      <c r="J412" s="388"/>
      <c r="K412" s="388"/>
      <c r="L412" s="388"/>
      <c r="M412" s="172"/>
    </row>
    <row r="413" spans="3:13" s="100" customFormat="1" x14ac:dyDescent="0.25">
      <c r="C413" s="413"/>
      <c r="E413" s="388"/>
      <c r="F413" s="388"/>
      <c r="G413" s="388"/>
      <c r="H413" s="388"/>
      <c r="I413" s="388"/>
      <c r="J413" s="388"/>
      <c r="K413" s="388"/>
      <c r="L413" s="388"/>
      <c r="M413" s="172"/>
    </row>
    <row r="414" spans="3:13" s="100" customFormat="1" x14ac:dyDescent="0.25">
      <c r="C414" s="413"/>
      <c r="E414" s="388"/>
      <c r="F414" s="388"/>
      <c r="G414" s="388"/>
      <c r="H414" s="388"/>
      <c r="I414" s="388"/>
      <c r="J414" s="388"/>
      <c r="K414" s="388"/>
      <c r="L414" s="388"/>
      <c r="M414" s="172"/>
    </row>
    <row r="415" spans="3:13" s="100" customFormat="1" x14ac:dyDescent="0.25">
      <c r="C415" s="413"/>
      <c r="E415" s="388"/>
      <c r="F415" s="388"/>
      <c r="G415" s="388"/>
      <c r="H415" s="388"/>
      <c r="I415" s="388"/>
      <c r="J415" s="388"/>
      <c r="K415" s="388"/>
      <c r="L415" s="388"/>
      <c r="M415" s="172"/>
    </row>
    <row r="416" spans="3:13" s="100" customFormat="1" x14ac:dyDescent="0.25">
      <c r="C416" s="413"/>
      <c r="E416" s="388"/>
      <c r="F416" s="388"/>
      <c r="G416" s="388"/>
      <c r="H416" s="388"/>
      <c r="I416" s="388"/>
      <c r="J416" s="388"/>
      <c r="K416" s="388"/>
      <c r="L416" s="388"/>
      <c r="M416" s="172"/>
    </row>
    <row r="417" spans="3:13" s="100" customFormat="1" x14ac:dyDescent="0.25">
      <c r="C417" s="413"/>
      <c r="E417" s="388"/>
      <c r="F417" s="388"/>
      <c r="G417" s="388"/>
      <c r="H417" s="388"/>
      <c r="I417" s="388"/>
      <c r="J417" s="388"/>
      <c r="K417" s="388"/>
      <c r="L417" s="388"/>
      <c r="M417" s="172"/>
    </row>
    <row r="418" spans="3:13" s="100" customFormat="1" x14ac:dyDescent="0.25">
      <c r="C418" s="413"/>
      <c r="E418" s="388"/>
      <c r="F418" s="388"/>
      <c r="G418" s="388"/>
      <c r="H418" s="388"/>
      <c r="I418" s="388"/>
      <c r="J418" s="388"/>
      <c r="K418" s="388"/>
      <c r="L418" s="388"/>
      <c r="M418" s="172"/>
    </row>
    <row r="419" spans="3:13" s="100" customFormat="1" x14ac:dyDescent="0.25">
      <c r="C419" s="413"/>
      <c r="E419" s="388"/>
      <c r="F419" s="388"/>
      <c r="G419" s="388"/>
      <c r="H419" s="388"/>
      <c r="I419" s="388"/>
      <c r="J419" s="388"/>
      <c r="K419" s="388"/>
      <c r="L419" s="388"/>
      <c r="M419" s="172"/>
    </row>
    <row r="420" spans="3:13" s="100" customFormat="1" x14ac:dyDescent="0.25">
      <c r="C420" s="413"/>
      <c r="E420" s="388"/>
      <c r="F420" s="388"/>
      <c r="G420" s="388"/>
      <c r="H420" s="388"/>
      <c r="I420" s="388"/>
      <c r="J420" s="388"/>
      <c r="K420" s="388"/>
      <c r="L420" s="388"/>
      <c r="M420" s="172"/>
    </row>
    <row r="421" spans="3:13" s="100" customFormat="1" x14ac:dyDescent="0.25">
      <c r="C421" s="413"/>
      <c r="E421" s="388"/>
      <c r="F421" s="388"/>
      <c r="G421" s="388"/>
      <c r="H421" s="388"/>
      <c r="I421" s="388"/>
      <c r="J421" s="388"/>
      <c r="K421" s="388"/>
      <c r="L421" s="388"/>
      <c r="M421" s="172"/>
    </row>
    <row r="422" spans="3:13" s="100" customFormat="1" x14ac:dyDescent="0.25">
      <c r="C422" s="413"/>
      <c r="E422" s="388"/>
      <c r="F422" s="388"/>
      <c r="G422" s="388"/>
      <c r="H422" s="388"/>
      <c r="I422" s="388"/>
      <c r="J422" s="388"/>
      <c r="K422" s="388"/>
      <c r="L422" s="388"/>
      <c r="M422" s="172"/>
    </row>
    <row r="423" spans="3:13" s="100" customFormat="1" x14ac:dyDescent="0.25">
      <c r="C423" s="413"/>
      <c r="E423" s="388"/>
      <c r="F423" s="388"/>
      <c r="G423" s="388"/>
      <c r="H423" s="388"/>
      <c r="I423" s="388"/>
      <c r="J423" s="388"/>
      <c r="K423" s="388"/>
      <c r="L423" s="388"/>
      <c r="M423" s="172"/>
    </row>
    <row r="424" spans="3:13" s="100" customFormat="1" x14ac:dyDescent="0.25">
      <c r="C424" s="413"/>
      <c r="E424" s="388"/>
      <c r="F424" s="388"/>
      <c r="G424" s="388"/>
      <c r="H424" s="388"/>
      <c r="I424" s="388"/>
      <c r="J424" s="388"/>
      <c r="K424" s="388"/>
      <c r="L424" s="388"/>
      <c r="M424" s="172"/>
    </row>
    <row r="425" spans="3:13" s="100" customFormat="1" x14ac:dyDescent="0.25">
      <c r="C425" s="413"/>
      <c r="E425" s="388"/>
      <c r="F425" s="388"/>
      <c r="G425" s="388"/>
      <c r="H425" s="388"/>
      <c r="I425" s="388"/>
      <c r="J425" s="388"/>
      <c r="K425" s="388"/>
      <c r="L425" s="388"/>
      <c r="M425" s="172"/>
    </row>
    <row r="426" spans="3:13" s="100" customFormat="1" x14ac:dyDescent="0.25">
      <c r="C426" s="413"/>
      <c r="E426" s="388"/>
      <c r="F426" s="388"/>
      <c r="G426" s="388"/>
      <c r="H426" s="388"/>
      <c r="I426" s="388"/>
      <c r="J426" s="388"/>
      <c r="K426" s="388"/>
      <c r="L426" s="388"/>
      <c r="M426" s="172"/>
    </row>
    <row r="427" spans="3:13" s="100" customFormat="1" x14ac:dyDescent="0.25">
      <c r="C427" s="413"/>
      <c r="E427" s="388"/>
      <c r="F427" s="388"/>
      <c r="G427" s="388"/>
      <c r="H427" s="388"/>
      <c r="I427" s="388"/>
      <c r="J427" s="388"/>
      <c r="K427" s="388"/>
      <c r="L427" s="388"/>
      <c r="M427" s="172"/>
    </row>
    <row r="428" spans="3:13" s="100" customFormat="1" x14ac:dyDescent="0.25">
      <c r="C428" s="413"/>
      <c r="E428" s="388"/>
      <c r="F428" s="388"/>
      <c r="G428" s="388"/>
      <c r="H428" s="388"/>
      <c r="I428" s="388"/>
      <c r="J428" s="388"/>
      <c r="K428" s="388"/>
      <c r="L428" s="388"/>
      <c r="M428" s="172"/>
    </row>
    <row r="429" spans="3:13" s="100" customFormat="1" x14ac:dyDescent="0.25">
      <c r="C429" s="413"/>
      <c r="E429" s="388"/>
      <c r="F429" s="388"/>
      <c r="G429" s="388"/>
      <c r="H429" s="388"/>
      <c r="I429" s="388"/>
      <c r="J429" s="388"/>
      <c r="K429" s="388"/>
      <c r="L429" s="388"/>
      <c r="M429" s="172"/>
    </row>
    <row r="430" spans="3:13" s="100" customFormat="1" x14ac:dyDescent="0.25">
      <c r="C430" s="413"/>
      <c r="E430" s="388"/>
      <c r="F430" s="388"/>
      <c r="G430" s="388"/>
      <c r="H430" s="388"/>
      <c r="I430" s="388"/>
      <c r="J430" s="388"/>
      <c r="K430" s="388"/>
      <c r="L430" s="388"/>
      <c r="M430" s="172"/>
    </row>
    <row r="431" spans="3:13" s="100" customFormat="1" x14ac:dyDescent="0.25">
      <c r="C431" s="413"/>
      <c r="E431" s="388"/>
      <c r="F431" s="388"/>
      <c r="G431" s="388"/>
      <c r="H431" s="388"/>
      <c r="I431" s="388"/>
      <c r="J431" s="388"/>
      <c r="K431" s="388"/>
      <c r="L431" s="388"/>
      <c r="M431" s="172"/>
    </row>
    <row r="432" spans="3:13" s="100" customFormat="1" x14ac:dyDescent="0.25">
      <c r="C432" s="413"/>
      <c r="E432" s="388"/>
      <c r="F432" s="388"/>
      <c r="G432" s="388"/>
      <c r="H432" s="388"/>
      <c r="I432" s="388"/>
      <c r="J432" s="388"/>
      <c r="K432" s="388"/>
      <c r="L432" s="388"/>
      <c r="M432" s="172"/>
    </row>
    <row r="433" spans="3:13" s="100" customFormat="1" x14ac:dyDescent="0.25">
      <c r="C433" s="413"/>
      <c r="E433" s="388"/>
      <c r="F433" s="388"/>
      <c r="G433" s="388"/>
      <c r="H433" s="388"/>
      <c r="I433" s="388"/>
      <c r="J433" s="388"/>
      <c r="K433" s="388"/>
      <c r="L433" s="388"/>
      <c r="M433" s="172"/>
    </row>
    <row r="434" spans="3:13" s="100" customFormat="1" x14ac:dyDescent="0.25">
      <c r="C434" s="413"/>
      <c r="E434" s="388"/>
      <c r="F434" s="388"/>
      <c r="G434" s="388"/>
      <c r="H434" s="388"/>
      <c r="I434" s="388"/>
      <c r="J434" s="388"/>
      <c r="K434" s="388"/>
      <c r="L434" s="388"/>
      <c r="M434" s="172"/>
    </row>
    <row r="435" spans="3:13" s="100" customFormat="1" x14ac:dyDescent="0.25">
      <c r="C435" s="413"/>
      <c r="E435" s="388"/>
      <c r="F435" s="388"/>
      <c r="G435" s="388"/>
      <c r="H435" s="388"/>
      <c r="I435" s="388"/>
      <c r="J435" s="388"/>
      <c r="K435" s="388"/>
      <c r="L435" s="388"/>
      <c r="M435" s="172"/>
    </row>
    <row r="436" spans="3:13" s="100" customFormat="1" x14ac:dyDescent="0.25">
      <c r="C436" s="413"/>
      <c r="E436" s="388"/>
      <c r="F436" s="388"/>
      <c r="G436" s="388"/>
      <c r="H436" s="388"/>
      <c r="I436" s="388"/>
      <c r="J436" s="388"/>
      <c r="K436" s="388"/>
      <c r="L436" s="388"/>
      <c r="M436" s="172"/>
    </row>
    <row r="437" spans="3:13" s="100" customFormat="1" x14ac:dyDescent="0.25">
      <c r="C437" s="413"/>
      <c r="E437" s="388"/>
      <c r="F437" s="388"/>
      <c r="G437" s="388"/>
      <c r="H437" s="388"/>
      <c r="I437" s="388"/>
      <c r="J437" s="388"/>
      <c r="K437" s="388"/>
      <c r="L437" s="388"/>
      <c r="M437" s="172"/>
    </row>
    <row r="438" spans="3:13" s="100" customFormat="1" x14ac:dyDescent="0.25">
      <c r="C438" s="413"/>
      <c r="E438" s="388"/>
      <c r="F438" s="388"/>
      <c r="G438" s="388"/>
      <c r="H438" s="388"/>
      <c r="I438" s="388"/>
      <c r="J438" s="388"/>
      <c r="K438" s="388"/>
      <c r="L438" s="388"/>
      <c r="M438" s="172"/>
    </row>
    <row r="439" spans="3:13" s="100" customFormat="1" x14ac:dyDescent="0.25">
      <c r="C439" s="413"/>
      <c r="E439" s="388"/>
      <c r="F439" s="388"/>
      <c r="G439" s="388"/>
      <c r="H439" s="388"/>
      <c r="I439" s="388"/>
      <c r="J439" s="388"/>
      <c r="K439" s="388"/>
      <c r="L439" s="388"/>
      <c r="M439" s="172"/>
    </row>
    <row r="440" spans="3:13" s="100" customFormat="1" x14ac:dyDescent="0.25">
      <c r="C440" s="413"/>
      <c r="E440" s="388"/>
      <c r="F440" s="388"/>
      <c r="G440" s="388"/>
      <c r="H440" s="388"/>
      <c r="I440" s="388"/>
      <c r="J440" s="388"/>
      <c r="K440" s="388"/>
      <c r="L440" s="388"/>
      <c r="M440" s="172"/>
    </row>
    <row r="441" spans="3:13" s="100" customFormat="1" x14ac:dyDescent="0.25">
      <c r="C441" s="413"/>
      <c r="E441" s="388"/>
      <c r="F441" s="388"/>
      <c r="G441" s="388"/>
      <c r="H441" s="388"/>
      <c r="I441" s="388"/>
      <c r="J441" s="388"/>
      <c r="K441" s="388"/>
      <c r="L441" s="388"/>
      <c r="M441" s="172"/>
    </row>
    <row r="442" spans="3:13" s="100" customFormat="1" x14ac:dyDescent="0.25">
      <c r="C442" s="413"/>
      <c r="E442" s="388"/>
      <c r="F442" s="388"/>
      <c r="G442" s="388"/>
      <c r="H442" s="388"/>
      <c r="I442" s="388"/>
      <c r="J442" s="388"/>
      <c r="K442" s="388"/>
      <c r="L442" s="388"/>
      <c r="M442" s="172"/>
    </row>
    <row r="443" spans="3:13" s="100" customFormat="1" x14ac:dyDescent="0.25">
      <c r="C443" s="413"/>
      <c r="E443" s="388"/>
      <c r="F443" s="388"/>
      <c r="G443" s="388"/>
      <c r="H443" s="388"/>
      <c r="I443" s="388"/>
      <c r="J443" s="388"/>
      <c r="K443" s="388"/>
      <c r="L443" s="388"/>
      <c r="M443" s="172"/>
    </row>
    <row r="444" spans="3:13" s="100" customFormat="1" x14ac:dyDescent="0.25">
      <c r="C444" s="413"/>
      <c r="E444" s="388"/>
      <c r="F444" s="388"/>
      <c r="G444" s="388"/>
      <c r="H444" s="388"/>
      <c r="I444" s="388"/>
      <c r="J444" s="388"/>
      <c r="K444" s="388"/>
      <c r="L444" s="388"/>
      <c r="M444" s="172"/>
    </row>
    <row r="445" spans="3:13" s="100" customFormat="1" x14ac:dyDescent="0.25">
      <c r="C445" s="413"/>
      <c r="E445" s="388"/>
      <c r="F445" s="388"/>
      <c r="G445" s="388"/>
      <c r="H445" s="388"/>
      <c r="I445" s="388"/>
      <c r="J445" s="388"/>
      <c r="K445" s="388"/>
      <c r="L445" s="388"/>
      <c r="M445" s="172"/>
    </row>
    <row r="446" spans="3:13" s="100" customFormat="1" x14ac:dyDescent="0.25">
      <c r="C446" s="413"/>
      <c r="E446" s="388"/>
      <c r="F446" s="388"/>
      <c r="G446" s="388"/>
      <c r="H446" s="388"/>
      <c r="I446" s="388"/>
      <c r="J446" s="388"/>
      <c r="K446" s="388"/>
      <c r="L446" s="388"/>
      <c r="M446" s="172"/>
    </row>
    <row r="447" spans="3:13" s="100" customFormat="1" x14ac:dyDescent="0.25">
      <c r="C447" s="413"/>
      <c r="E447" s="388"/>
      <c r="F447" s="388"/>
      <c r="G447" s="388"/>
      <c r="H447" s="388"/>
      <c r="I447" s="388"/>
      <c r="J447" s="388"/>
      <c r="K447" s="388"/>
      <c r="L447" s="388"/>
      <c r="M447" s="172"/>
    </row>
    <row r="448" spans="3:13" s="100" customFormat="1" x14ac:dyDescent="0.25">
      <c r="C448" s="413"/>
      <c r="E448" s="388"/>
      <c r="F448" s="388"/>
      <c r="G448" s="388"/>
      <c r="H448" s="388"/>
      <c r="I448" s="388"/>
      <c r="J448" s="388"/>
      <c r="K448" s="388"/>
      <c r="L448" s="388"/>
      <c r="M448" s="172"/>
    </row>
    <row r="449" spans="3:13" s="100" customFormat="1" x14ac:dyDescent="0.25">
      <c r="C449" s="413"/>
      <c r="E449" s="388"/>
      <c r="F449" s="388"/>
      <c r="G449" s="388"/>
      <c r="H449" s="388"/>
      <c r="I449" s="388"/>
      <c r="J449" s="388"/>
      <c r="K449" s="388"/>
      <c r="L449" s="388"/>
      <c r="M449" s="172"/>
    </row>
    <row r="450" spans="3:13" s="100" customFormat="1" x14ac:dyDescent="0.25">
      <c r="C450" s="413"/>
      <c r="E450" s="388"/>
      <c r="F450" s="388"/>
      <c r="G450" s="388"/>
      <c r="H450" s="388"/>
      <c r="I450" s="388"/>
      <c r="J450" s="388"/>
      <c r="K450" s="388"/>
      <c r="L450" s="388"/>
      <c r="M450" s="172"/>
    </row>
    <row r="451" spans="3:13" s="100" customFormat="1" x14ac:dyDescent="0.25">
      <c r="C451" s="413"/>
      <c r="E451" s="388"/>
      <c r="F451" s="388"/>
      <c r="G451" s="388"/>
      <c r="H451" s="388"/>
      <c r="I451" s="388"/>
      <c r="J451" s="388"/>
      <c r="K451" s="388"/>
      <c r="L451" s="388"/>
      <c r="M451" s="172"/>
    </row>
    <row r="452" spans="3:13" s="100" customFormat="1" x14ac:dyDescent="0.25">
      <c r="C452" s="413"/>
      <c r="E452" s="388"/>
      <c r="F452" s="388"/>
      <c r="G452" s="388"/>
      <c r="H452" s="388"/>
      <c r="I452" s="388"/>
      <c r="J452" s="388"/>
      <c r="K452" s="388"/>
      <c r="L452" s="388"/>
      <c r="M452" s="172"/>
    </row>
    <row r="453" spans="3:13" s="100" customFormat="1" x14ac:dyDescent="0.25">
      <c r="C453" s="413"/>
      <c r="E453" s="388"/>
      <c r="F453" s="388"/>
      <c r="G453" s="388"/>
      <c r="H453" s="388"/>
      <c r="I453" s="388"/>
      <c r="J453" s="388"/>
      <c r="K453" s="388"/>
      <c r="L453" s="388"/>
      <c r="M453" s="172"/>
    </row>
    <row r="454" spans="3:13" s="100" customFormat="1" x14ac:dyDescent="0.25">
      <c r="C454" s="413"/>
      <c r="E454" s="388"/>
      <c r="F454" s="388"/>
      <c r="G454" s="388"/>
      <c r="H454" s="388"/>
      <c r="I454" s="388"/>
      <c r="J454" s="388"/>
      <c r="K454" s="388"/>
      <c r="L454" s="388"/>
      <c r="M454" s="172"/>
    </row>
    <row r="455" spans="3:13" s="100" customFormat="1" x14ac:dyDescent="0.25">
      <c r="C455" s="413"/>
      <c r="E455" s="388"/>
      <c r="F455" s="388"/>
      <c r="G455" s="388"/>
      <c r="H455" s="388"/>
      <c r="I455" s="388"/>
      <c r="J455" s="388"/>
      <c r="K455" s="388"/>
      <c r="L455" s="388"/>
      <c r="M455" s="172"/>
    </row>
    <row r="456" spans="3:13" s="100" customFormat="1" x14ac:dyDescent="0.25">
      <c r="C456" s="413"/>
      <c r="E456" s="388"/>
      <c r="F456" s="388"/>
      <c r="G456" s="388"/>
      <c r="H456" s="388"/>
      <c r="I456" s="388"/>
      <c r="J456" s="388"/>
      <c r="K456" s="388"/>
      <c r="L456" s="388"/>
      <c r="M456" s="172"/>
    </row>
    <row r="457" spans="3:13" s="100" customFormat="1" x14ac:dyDescent="0.25">
      <c r="C457" s="413"/>
      <c r="E457" s="388"/>
      <c r="F457" s="388"/>
      <c r="G457" s="388"/>
      <c r="H457" s="388"/>
      <c r="I457" s="388"/>
      <c r="J457" s="388"/>
      <c r="K457" s="388"/>
      <c r="L457" s="388"/>
      <c r="M457" s="172"/>
    </row>
    <row r="458" spans="3:13" s="100" customFormat="1" x14ac:dyDescent="0.25">
      <c r="C458" s="413"/>
      <c r="E458" s="388"/>
      <c r="F458" s="388"/>
      <c r="G458" s="388"/>
      <c r="H458" s="388"/>
      <c r="I458" s="388"/>
      <c r="J458" s="388"/>
      <c r="K458" s="388"/>
      <c r="L458" s="388"/>
      <c r="M458" s="172"/>
    </row>
    <row r="459" spans="3:13" s="100" customFormat="1" x14ac:dyDescent="0.25">
      <c r="C459" s="413"/>
      <c r="E459" s="388"/>
      <c r="F459" s="388"/>
      <c r="G459" s="388"/>
      <c r="H459" s="388"/>
      <c r="I459" s="388"/>
      <c r="J459" s="388"/>
      <c r="K459" s="388"/>
      <c r="L459" s="388"/>
      <c r="M459" s="172"/>
    </row>
    <row r="460" spans="3:13" s="100" customFormat="1" x14ac:dyDescent="0.25">
      <c r="C460" s="413"/>
      <c r="E460" s="388"/>
      <c r="F460" s="388"/>
      <c r="G460" s="388"/>
      <c r="H460" s="388"/>
      <c r="I460" s="388"/>
      <c r="J460" s="388"/>
      <c r="K460" s="388"/>
      <c r="L460" s="388"/>
      <c r="M460" s="172"/>
    </row>
    <row r="461" spans="3:13" s="100" customFormat="1" x14ac:dyDescent="0.25">
      <c r="C461" s="413"/>
      <c r="E461" s="388"/>
      <c r="F461" s="388"/>
      <c r="G461" s="388"/>
      <c r="H461" s="388"/>
      <c r="I461" s="388"/>
      <c r="J461" s="388"/>
      <c r="K461" s="388"/>
      <c r="L461" s="388"/>
      <c r="M461" s="172"/>
    </row>
    <row r="462" spans="3:13" s="100" customFormat="1" x14ac:dyDescent="0.25">
      <c r="C462" s="413"/>
      <c r="E462" s="388"/>
      <c r="F462" s="388"/>
      <c r="G462" s="388"/>
      <c r="H462" s="388"/>
      <c r="I462" s="388"/>
      <c r="J462" s="388"/>
      <c r="K462" s="388"/>
      <c r="L462" s="388"/>
      <c r="M462" s="172"/>
    </row>
    <row r="463" spans="3:13" s="100" customFormat="1" x14ac:dyDescent="0.25">
      <c r="C463" s="413"/>
      <c r="E463" s="388"/>
      <c r="F463" s="388"/>
      <c r="G463" s="388"/>
      <c r="H463" s="388"/>
      <c r="I463" s="388"/>
      <c r="J463" s="388"/>
      <c r="K463" s="388"/>
      <c r="L463" s="388"/>
      <c r="M463" s="172"/>
    </row>
    <row r="464" spans="3:13" s="100" customFormat="1" x14ac:dyDescent="0.25">
      <c r="C464" s="413"/>
      <c r="E464" s="388"/>
      <c r="F464" s="388"/>
      <c r="G464" s="388"/>
      <c r="H464" s="388"/>
      <c r="I464" s="388"/>
      <c r="J464" s="388"/>
      <c r="K464" s="388"/>
      <c r="L464" s="388"/>
      <c r="M464" s="172"/>
    </row>
    <row r="465" spans="3:13" s="100" customFormat="1" x14ac:dyDescent="0.25">
      <c r="C465" s="413"/>
      <c r="E465" s="388"/>
      <c r="F465" s="388"/>
      <c r="G465" s="388"/>
      <c r="H465" s="388"/>
      <c r="I465" s="388"/>
      <c r="J465" s="388"/>
      <c r="K465" s="388"/>
      <c r="L465" s="388"/>
      <c r="M465" s="172"/>
    </row>
    <row r="466" spans="3:13" s="100" customFormat="1" x14ac:dyDescent="0.25">
      <c r="C466" s="413"/>
      <c r="E466" s="388"/>
      <c r="F466" s="388"/>
      <c r="G466" s="388"/>
      <c r="H466" s="388"/>
      <c r="I466" s="388"/>
      <c r="J466" s="388"/>
      <c r="K466" s="388"/>
      <c r="L466" s="388"/>
      <c r="M466" s="172"/>
    </row>
    <row r="467" spans="3:13" s="100" customFormat="1" x14ac:dyDescent="0.25">
      <c r="C467" s="413"/>
      <c r="E467" s="388"/>
      <c r="F467" s="388"/>
      <c r="G467" s="388"/>
      <c r="H467" s="388"/>
      <c r="I467" s="388"/>
      <c r="J467" s="388"/>
      <c r="K467" s="388"/>
      <c r="L467" s="388"/>
      <c r="M467" s="172"/>
    </row>
    <row r="468" spans="3:13" s="100" customFormat="1" x14ac:dyDescent="0.25">
      <c r="C468" s="413"/>
      <c r="E468" s="388"/>
      <c r="F468" s="388"/>
      <c r="G468" s="388"/>
      <c r="H468" s="388"/>
      <c r="I468" s="388"/>
      <c r="J468" s="388"/>
      <c r="K468" s="388"/>
      <c r="L468" s="388"/>
      <c r="M468" s="172"/>
    </row>
    <row r="469" spans="3:13" s="100" customFormat="1" x14ac:dyDescent="0.25">
      <c r="C469" s="413"/>
      <c r="E469" s="388"/>
      <c r="F469" s="388"/>
      <c r="G469" s="388"/>
      <c r="H469" s="388"/>
      <c r="I469" s="388"/>
      <c r="J469" s="388"/>
      <c r="K469" s="388"/>
      <c r="L469" s="388"/>
      <c r="M469" s="172"/>
    </row>
    <row r="470" spans="3:13" s="100" customFormat="1" x14ac:dyDescent="0.25">
      <c r="C470" s="413"/>
      <c r="E470" s="388"/>
      <c r="F470" s="388"/>
      <c r="G470" s="388"/>
      <c r="H470" s="388"/>
      <c r="I470" s="388"/>
      <c r="J470" s="388"/>
      <c r="K470" s="388"/>
      <c r="L470" s="388"/>
      <c r="M470" s="172"/>
    </row>
    <row r="471" spans="3:13" s="100" customFormat="1" x14ac:dyDescent="0.25">
      <c r="C471" s="413"/>
      <c r="E471" s="388"/>
      <c r="F471" s="388"/>
      <c r="G471" s="388"/>
      <c r="H471" s="388"/>
      <c r="I471" s="388"/>
      <c r="J471" s="388"/>
      <c r="K471" s="388"/>
      <c r="L471" s="388"/>
      <c r="M471" s="172"/>
    </row>
    <row r="472" spans="3:13" s="100" customFormat="1" x14ac:dyDescent="0.25">
      <c r="C472" s="413"/>
      <c r="E472" s="388"/>
      <c r="F472" s="388"/>
      <c r="G472" s="388"/>
      <c r="H472" s="388"/>
      <c r="I472" s="388"/>
      <c r="J472" s="388"/>
      <c r="K472" s="388"/>
      <c r="L472" s="388"/>
      <c r="M472" s="172"/>
    </row>
    <row r="473" spans="3:13" s="100" customFormat="1" x14ac:dyDescent="0.25">
      <c r="C473" s="413"/>
      <c r="E473" s="388"/>
      <c r="F473" s="388"/>
      <c r="G473" s="388"/>
      <c r="H473" s="388"/>
      <c r="I473" s="388"/>
      <c r="J473" s="388"/>
      <c r="K473" s="388"/>
      <c r="L473" s="388"/>
      <c r="M473" s="172"/>
    </row>
    <row r="474" spans="3:13" s="100" customFormat="1" x14ac:dyDescent="0.25">
      <c r="C474" s="413"/>
      <c r="E474" s="388"/>
      <c r="F474" s="388"/>
      <c r="G474" s="388"/>
      <c r="H474" s="388"/>
      <c r="I474" s="388"/>
      <c r="J474" s="388"/>
      <c r="K474" s="388"/>
      <c r="L474" s="388"/>
      <c r="M474" s="172"/>
    </row>
    <row r="475" spans="3:13" s="100" customFormat="1" x14ac:dyDescent="0.25">
      <c r="C475" s="413"/>
      <c r="E475" s="388"/>
      <c r="F475" s="388"/>
      <c r="G475" s="388"/>
      <c r="H475" s="388"/>
      <c r="I475" s="388"/>
      <c r="J475" s="388"/>
      <c r="K475" s="388"/>
      <c r="L475" s="388"/>
      <c r="M475" s="172"/>
    </row>
    <row r="476" spans="3:13" s="100" customFormat="1" x14ac:dyDescent="0.25">
      <c r="C476" s="413"/>
      <c r="E476" s="388"/>
      <c r="F476" s="388"/>
      <c r="G476" s="388"/>
      <c r="H476" s="388"/>
      <c r="I476" s="388"/>
      <c r="J476" s="388"/>
      <c r="K476" s="388"/>
      <c r="L476" s="388"/>
      <c r="M476" s="172"/>
    </row>
    <row r="477" spans="3:13" s="100" customFormat="1" x14ac:dyDescent="0.25">
      <c r="C477" s="413"/>
      <c r="E477" s="388"/>
      <c r="F477" s="388"/>
      <c r="G477" s="388"/>
      <c r="H477" s="388"/>
      <c r="I477" s="388"/>
      <c r="J477" s="388"/>
      <c r="K477" s="388"/>
      <c r="L477" s="388"/>
      <c r="M477" s="172"/>
    </row>
    <row r="478" spans="3:13" s="100" customFormat="1" x14ac:dyDescent="0.25">
      <c r="C478" s="413"/>
      <c r="E478" s="388"/>
      <c r="F478" s="388"/>
      <c r="G478" s="388"/>
      <c r="H478" s="388"/>
      <c r="I478" s="388"/>
      <c r="J478" s="388"/>
      <c r="K478" s="388"/>
      <c r="L478" s="388"/>
      <c r="M478" s="172"/>
    </row>
    <row r="479" spans="3:13" s="100" customFormat="1" x14ac:dyDescent="0.25">
      <c r="C479" s="413"/>
      <c r="E479" s="388"/>
      <c r="F479" s="388"/>
      <c r="G479" s="388"/>
      <c r="H479" s="388"/>
      <c r="I479" s="388"/>
      <c r="J479" s="388"/>
      <c r="K479" s="388"/>
      <c r="L479" s="388"/>
      <c r="M479" s="172"/>
    </row>
    <row r="480" spans="3:13" s="100" customFormat="1" x14ac:dyDescent="0.25">
      <c r="C480" s="413"/>
      <c r="E480" s="388"/>
      <c r="F480" s="388"/>
      <c r="G480" s="388"/>
      <c r="H480" s="388"/>
      <c r="I480" s="388"/>
      <c r="J480" s="388"/>
      <c r="K480" s="388"/>
      <c r="L480" s="388"/>
      <c r="M480" s="172"/>
    </row>
    <row r="481" spans="3:13" s="100" customFormat="1" x14ac:dyDescent="0.25">
      <c r="C481" s="413"/>
      <c r="E481" s="388"/>
      <c r="F481" s="388"/>
      <c r="G481" s="388"/>
      <c r="H481" s="388"/>
      <c r="I481" s="388"/>
      <c r="J481" s="388"/>
      <c r="K481" s="388"/>
      <c r="L481" s="388"/>
      <c r="M481" s="172"/>
    </row>
    <row r="482" spans="3:13" s="100" customFormat="1" x14ac:dyDescent="0.25">
      <c r="C482" s="413"/>
      <c r="E482" s="388"/>
      <c r="F482" s="388"/>
      <c r="G482" s="388"/>
      <c r="H482" s="388"/>
      <c r="I482" s="388"/>
      <c r="J482" s="388"/>
      <c r="K482" s="388"/>
      <c r="L482" s="388"/>
      <c r="M482" s="172"/>
    </row>
    <row r="483" spans="3:13" s="100" customFormat="1" x14ac:dyDescent="0.25">
      <c r="C483" s="413"/>
      <c r="E483" s="388"/>
      <c r="F483" s="388"/>
      <c r="G483" s="388"/>
      <c r="H483" s="388"/>
      <c r="I483" s="388"/>
      <c r="J483" s="388"/>
      <c r="K483" s="388"/>
      <c r="L483" s="388"/>
      <c r="M483" s="172"/>
    </row>
    <row r="484" spans="3:13" s="100" customFormat="1" x14ac:dyDescent="0.25">
      <c r="C484" s="413"/>
      <c r="E484" s="388"/>
      <c r="F484" s="388"/>
      <c r="G484" s="388"/>
      <c r="H484" s="388"/>
      <c r="I484" s="388"/>
      <c r="J484" s="388"/>
      <c r="K484" s="388"/>
      <c r="L484" s="388"/>
      <c r="M484" s="172"/>
    </row>
    <row r="485" spans="3:13" s="100" customFormat="1" x14ac:dyDescent="0.25">
      <c r="C485" s="413"/>
      <c r="E485" s="388"/>
      <c r="F485" s="388"/>
      <c r="G485" s="388"/>
      <c r="H485" s="388"/>
      <c r="I485" s="388"/>
      <c r="J485" s="388"/>
      <c r="K485" s="388"/>
      <c r="L485" s="388"/>
      <c r="M485" s="172"/>
    </row>
    <row r="486" spans="3:13" s="100" customFormat="1" x14ac:dyDescent="0.25">
      <c r="C486" s="413"/>
      <c r="E486" s="388"/>
      <c r="F486" s="388"/>
      <c r="G486" s="388"/>
      <c r="H486" s="388"/>
      <c r="I486" s="388"/>
      <c r="J486" s="388"/>
      <c r="K486" s="388"/>
      <c r="L486" s="388"/>
      <c r="M486" s="172"/>
    </row>
    <row r="487" spans="3:13" s="100" customFormat="1" x14ac:dyDescent="0.25">
      <c r="C487" s="413"/>
      <c r="E487" s="388"/>
      <c r="F487" s="388"/>
      <c r="G487" s="388"/>
      <c r="H487" s="388"/>
      <c r="I487" s="388"/>
      <c r="J487" s="388"/>
      <c r="K487" s="388"/>
      <c r="L487" s="388"/>
      <c r="M487" s="172"/>
    </row>
    <row r="488" spans="3:13" s="100" customFormat="1" x14ac:dyDescent="0.25">
      <c r="C488" s="413"/>
      <c r="E488" s="388"/>
      <c r="F488" s="388"/>
      <c r="G488" s="388"/>
      <c r="H488" s="388"/>
      <c r="I488" s="388"/>
      <c r="J488" s="388"/>
      <c r="K488" s="388"/>
      <c r="L488" s="388"/>
      <c r="M488" s="172"/>
    </row>
    <row r="489" spans="3:13" s="100" customFormat="1" x14ac:dyDescent="0.25">
      <c r="C489" s="413"/>
      <c r="E489" s="388"/>
      <c r="F489" s="388"/>
      <c r="G489" s="388"/>
      <c r="H489" s="388"/>
      <c r="I489" s="388"/>
      <c r="J489" s="388"/>
      <c r="K489" s="388"/>
      <c r="L489" s="388"/>
      <c r="M489" s="172"/>
    </row>
    <row r="490" spans="3:13" s="100" customFormat="1" x14ac:dyDescent="0.25">
      <c r="C490" s="413"/>
      <c r="E490" s="388"/>
      <c r="F490" s="388"/>
      <c r="G490" s="388"/>
      <c r="H490" s="388"/>
      <c r="I490" s="388"/>
      <c r="J490" s="388"/>
      <c r="K490" s="388"/>
      <c r="L490" s="388"/>
      <c r="M490" s="172"/>
    </row>
    <row r="491" spans="3:13" s="100" customFormat="1" x14ac:dyDescent="0.25">
      <c r="C491" s="413"/>
      <c r="E491" s="388"/>
      <c r="F491" s="388"/>
      <c r="G491" s="388"/>
      <c r="H491" s="388"/>
      <c r="I491" s="388"/>
      <c r="J491" s="388"/>
      <c r="K491" s="388"/>
      <c r="L491" s="388"/>
      <c r="M491" s="172"/>
    </row>
    <row r="492" spans="3:13" s="100" customFormat="1" x14ac:dyDescent="0.25">
      <c r="C492" s="413"/>
      <c r="E492" s="388"/>
      <c r="F492" s="388"/>
      <c r="G492" s="388"/>
      <c r="H492" s="388"/>
      <c r="I492" s="388"/>
      <c r="J492" s="388"/>
      <c r="K492" s="388"/>
      <c r="L492" s="388"/>
      <c r="M492" s="172"/>
    </row>
    <row r="493" spans="3:13" s="100" customFormat="1" x14ac:dyDescent="0.25">
      <c r="C493" s="413"/>
      <c r="E493" s="388"/>
      <c r="F493" s="388"/>
      <c r="G493" s="388"/>
      <c r="H493" s="388"/>
      <c r="I493" s="388"/>
      <c r="J493" s="388"/>
      <c r="K493" s="388"/>
      <c r="L493" s="388"/>
      <c r="M493" s="172"/>
    </row>
    <row r="494" spans="3:13" s="100" customFormat="1" x14ac:dyDescent="0.25">
      <c r="C494" s="413"/>
      <c r="E494" s="388"/>
      <c r="F494" s="388"/>
      <c r="G494" s="388"/>
      <c r="H494" s="388"/>
      <c r="I494" s="388"/>
      <c r="J494" s="388"/>
      <c r="K494" s="388"/>
      <c r="L494" s="388"/>
      <c r="M494" s="172"/>
    </row>
    <row r="495" spans="3:13" s="100" customFormat="1" x14ac:dyDescent="0.25">
      <c r="C495" s="413"/>
      <c r="E495" s="388"/>
      <c r="F495" s="388"/>
      <c r="G495" s="388"/>
      <c r="H495" s="388"/>
      <c r="I495" s="388"/>
      <c r="J495" s="388"/>
      <c r="K495" s="388"/>
      <c r="L495" s="388"/>
      <c r="M495" s="172"/>
    </row>
    <row r="496" spans="3:13" s="100" customFormat="1" x14ac:dyDescent="0.25">
      <c r="C496" s="413"/>
      <c r="E496" s="388"/>
      <c r="F496" s="388"/>
      <c r="G496" s="388"/>
      <c r="H496" s="388"/>
      <c r="I496" s="388"/>
      <c r="J496" s="388"/>
      <c r="K496" s="388"/>
      <c r="L496" s="388"/>
      <c r="M496" s="172"/>
    </row>
    <row r="497" spans="3:13" s="100" customFormat="1" x14ac:dyDescent="0.25">
      <c r="C497" s="413"/>
      <c r="E497" s="388"/>
      <c r="F497" s="388"/>
      <c r="G497" s="388"/>
      <c r="H497" s="388"/>
      <c r="I497" s="388"/>
      <c r="J497" s="388"/>
      <c r="K497" s="388"/>
      <c r="L497" s="388"/>
      <c r="M497" s="172"/>
    </row>
    <row r="498" spans="3:13" s="100" customFormat="1" x14ac:dyDescent="0.25">
      <c r="C498" s="413"/>
      <c r="E498" s="388"/>
      <c r="F498" s="388"/>
      <c r="G498" s="388"/>
      <c r="H498" s="388"/>
      <c r="I498" s="388"/>
      <c r="J498" s="388"/>
      <c r="K498" s="388"/>
      <c r="L498" s="388"/>
      <c r="M498" s="172"/>
    </row>
    <row r="499" spans="3:13" s="100" customFormat="1" x14ac:dyDescent="0.25">
      <c r="C499" s="413"/>
      <c r="E499" s="388"/>
      <c r="F499" s="388"/>
      <c r="G499" s="388"/>
      <c r="H499" s="388"/>
      <c r="I499" s="388"/>
      <c r="J499" s="388"/>
      <c r="K499" s="388"/>
      <c r="L499" s="388"/>
      <c r="M499" s="172"/>
    </row>
    <row r="500" spans="3:13" s="100" customFormat="1" x14ac:dyDescent="0.25">
      <c r="C500" s="413"/>
      <c r="E500" s="388"/>
      <c r="F500" s="388"/>
      <c r="G500" s="388"/>
      <c r="H500" s="388"/>
      <c r="I500" s="388"/>
      <c r="J500" s="388"/>
      <c r="K500" s="388"/>
      <c r="L500" s="388"/>
      <c r="M500" s="172"/>
    </row>
    <row r="501" spans="3:13" s="100" customFormat="1" x14ac:dyDescent="0.25">
      <c r="C501" s="413"/>
      <c r="E501" s="388"/>
      <c r="F501" s="388"/>
      <c r="G501" s="388"/>
      <c r="H501" s="388"/>
      <c r="I501" s="388"/>
      <c r="J501" s="388"/>
      <c r="K501" s="388"/>
      <c r="L501" s="388"/>
      <c r="M501" s="172"/>
    </row>
    <row r="502" spans="3:13" s="100" customFormat="1" x14ac:dyDescent="0.25">
      <c r="C502" s="413"/>
      <c r="E502" s="388"/>
      <c r="F502" s="388"/>
      <c r="G502" s="388"/>
      <c r="H502" s="388"/>
      <c r="I502" s="388"/>
      <c r="J502" s="388"/>
      <c r="K502" s="388"/>
      <c r="L502" s="388"/>
      <c r="M502" s="172"/>
    </row>
    <row r="503" spans="3:13" s="100" customFormat="1" x14ac:dyDescent="0.25">
      <c r="C503" s="413"/>
      <c r="E503" s="388"/>
      <c r="F503" s="388"/>
      <c r="G503" s="388"/>
      <c r="H503" s="388"/>
      <c r="I503" s="388"/>
      <c r="J503" s="388"/>
      <c r="K503" s="388"/>
      <c r="L503" s="388"/>
      <c r="M503" s="172"/>
    </row>
    <row r="504" spans="3:13" s="100" customFormat="1" x14ac:dyDescent="0.25">
      <c r="C504" s="413"/>
      <c r="E504" s="388"/>
      <c r="F504" s="388"/>
      <c r="G504" s="388"/>
      <c r="H504" s="388"/>
      <c r="I504" s="388"/>
      <c r="J504" s="388"/>
      <c r="K504" s="388"/>
      <c r="L504" s="388"/>
      <c r="M504" s="172"/>
    </row>
    <row r="505" spans="3:13" s="100" customFormat="1" x14ac:dyDescent="0.25">
      <c r="C505" s="413"/>
      <c r="E505" s="388"/>
      <c r="F505" s="388"/>
      <c r="G505" s="388"/>
      <c r="H505" s="388"/>
      <c r="I505" s="388"/>
      <c r="J505" s="388"/>
      <c r="K505" s="388"/>
      <c r="L505" s="388"/>
      <c r="M505" s="172"/>
    </row>
    <row r="506" spans="3:13" s="100" customFormat="1" x14ac:dyDescent="0.25">
      <c r="C506" s="413"/>
      <c r="E506" s="388"/>
      <c r="F506" s="388"/>
      <c r="G506" s="388"/>
      <c r="H506" s="388"/>
      <c r="I506" s="388"/>
      <c r="J506" s="388"/>
      <c r="K506" s="388"/>
      <c r="L506" s="388"/>
      <c r="M506" s="172"/>
    </row>
    <row r="507" spans="3:13" s="100" customFormat="1" x14ac:dyDescent="0.25">
      <c r="C507" s="413"/>
      <c r="E507" s="388"/>
      <c r="F507" s="388"/>
      <c r="G507" s="388"/>
      <c r="H507" s="388"/>
      <c r="I507" s="388"/>
      <c r="J507" s="388"/>
      <c r="K507" s="388"/>
      <c r="L507" s="388"/>
      <c r="M507" s="172"/>
    </row>
    <row r="508" spans="3:13" s="100" customFormat="1" x14ac:dyDescent="0.25">
      <c r="C508" s="413"/>
      <c r="E508" s="388"/>
      <c r="F508" s="388"/>
      <c r="G508" s="388"/>
      <c r="H508" s="388"/>
      <c r="I508" s="388"/>
      <c r="J508" s="388"/>
      <c r="K508" s="388"/>
      <c r="L508" s="388"/>
      <c r="M508" s="172"/>
    </row>
    <row r="509" spans="3:13" s="100" customFormat="1" x14ac:dyDescent="0.25">
      <c r="C509" s="413"/>
      <c r="E509" s="388"/>
      <c r="F509" s="388"/>
      <c r="G509" s="388"/>
      <c r="H509" s="388"/>
      <c r="I509" s="388"/>
      <c r="J509" s="388"/>
      <c r="K509" s="388"/>
      <c r="L509" s="388"/>
      <c r="M509" s="172"/>
    </row>
    <row r="510" spans="3:13" s="100" customFormat="1" x14ac:dyDescent="0.25">
      <c r="C510" s="413"/>
      <c r="E510" s="388"/>
      <c r="F510" s="388"/>
      <c r="G510" s="388"/>
      <c r="H510" s="388"/>
      <c r="I510" s="388"/>
      <c r="J510" s="388"/>
      <c r="K510" s="388"/>
      <c r="L510" s="388"/>
      <c r="M510" s="172"/>
    </row>
    <row r="511" spans="3:13" s="100" customFormat="1" x14ac:dyDescent="0.25">
      <c r="C511" s="413"/>
      <c r="E511" s="388"/>
      <c r="F511" s="388"/>
      <c r="G511" s="388"/>
      <c r="H511" s="388"/>
      <c r="I511" s="388"/>
      <c r="J511" s="388"/>
      <c r="K511" s="388"/>
      <c r="L511" s="388"/>
      <c r="M511" s="172"/>
    </row>
    <row r="512" spans="3:13" s="100" customFormat="1" x14ac:dyDescent="0.25">
      <c r="C512" s="413"/>
      <c r="E512" s="388"/>
      <c r="F512" s="388"/>
      <c r="G512" s="388"/>
      <c r="H512" s="388"/>
      <c r="I512" s="388"/>
      <c r="J512" s="388"/>
      <c r="K512" s="388"/>
      <c r="L512" s="388"/>
      <c r="M512" s="172"/>
    </row>
    <row r="513" spans="3:13" s="100" customFormat="1" x14ac:dyDescent="0.25">
      <c r="C513" s="413"/>
      <c r="E513" s="388"/>
      <c r="F513" s="388"/>
      <c r="G513" s="388"/>
      <c r="H513" s="388"/>
      <c r="I513" s="388"/>
      <c r="J513" s="388"/>
      <c r="K513" s="388"/>
      <c r="L513" s="388"/>
      <c r="M513" s="172"/>
    </row>
    <row r="514" spans="3:13" s="100" customFormat="1" x14ac:dyDescent="0.25">
      <c r="C514" s="413"/>
      <c r="E514" s="388"/>
      <c r="F514" s="388"/>
      <c r="G514" s="388"/>
      <c r="H514" s="388"/>
      <c r="I514" s="388"/>
      <c r="J514" s="388"/>
      <c r="K514" s="388"/>
      <c r="L514" s="388"/>
      <c r="M514" s="172"/>
    </row>
    <row r="515" spans="3:13" s="100" customFormat="1" x14ac:dyDescent="0.25">
      <c r="C515" s="413"/>
      <c r="E515" s="388"/>
      <c r="F515" s="388"/>
      <c r="G515" s="388"/>
      <c r="H515" s="388"/>
      <c r="I515" s="388"/>
      <c r="J515" s="388"/>
      <c r="K515" s="388"/>
      <c r="L515" s="388"/>
      <c r="M515" s="172"/>
    </row>
    <row r="516" spans="3:13" s="100" customFormat="1" x14ac:dyDescent="0.25">
      <c r="C516" s="413"/>
      <c r="E516" s="388"/>
      <c r="F516" s="388"/>
      <c r="G516" s="388"/>
      <c r="H516" s="388"/>
      <c r="I516" s="388"/>
      <c r="J516" s="388"/>
      <c r="K516" s="388"/>
      <c r="L516" s="388"/>
      <c r="M516" s="172"/>
    </row>
    <row r="517" spans="3:13" s="100" customFormat="1" x14ac:dyDescent="0.25">
      <c r="C517" s="413"/>
      <c r="E517" s="388"/>
      <c r="F517" s="388"/>
      <c r="G517" s="388"/>
      <c r="H517" s="388"/>
      <c r="I517" s="388"/>
      <c r="J517" s="388"/>
      <c r="K517" s="388"/>
      <c r="L517" s="388"/>
      <c r="M517" s="172"/>
    </row>
    <row r="518" spans="3:13" s="100" customFormat="1" x14ac:dyDescent="0.25">
      <c r="C518" s="413"/>
      <c r="E518" s="388"/>
      <c r="F518" s="388"/>
      <c r="G518" s="388"/>
      <c r="H518" s="388"/>
      <c r="I518" s="388"/>
      <c r="J518" s="388"/>
      <c r="K518" s="388"/>
      <c r="L518" s="388"/>
      <c r="M518" s="172"/>
    </row>
    <row r="519" spans="3:13" s="100" customFormat="1" x14ac:dyDescent="0.25">
      <c r="C519" s="413"/>
      <c r="E519" s="388"/>
      <c r="F519" s="388"/>
      <c r="G519" s="388"/>
      <c r="H519" s="388"/>
      <c r="I519" s="388"/>
      <c r="J519" s="388"/>
      <c r="K519" s="388"/>
      <c r="L519" s="388"/>
      <c r="M519" s="172"/>
    </row>
    <row r="520" spans="3:13" s="100" customFormat="1" x14ac:dyDescent="0.25">
      <c r="C520" s="413"/>
      <c r="E520" s="388"/>
      <c r="F520" s="388"/>
      <c r="G520" s="388"/>
      <c r="H520" s="388"/>
      <c r="I520" s="388"/>
      <c r="J520" s="388"/>
      <c r="K520" s="388"/>
      <c r="L520" s="388"/>
      <c r="M520" s="172"/>
    </row>
    <row r="521" spans="3:13" s="100" customFormat="1" x14ac:dyDescent="0.25">
      <c r="C521" s="413"/>
      <c r="E521" s="388"/>
      <c r="F521" s="388"/>
      <c r="G521" s="388"/>
      <c r="H521" s="388"/>
      <c r="I521" s="388"/>
      <c r="J521" s="388"/>
      <c r="K521" s="388"/>
      <c r="L521" s="388"/>
      <c r="M521" s="172"/>
    </row>
    <row r="522" spans="3:13" s="100" customFormat="1" x14ac:dyDescent="0.25">
      <c r="C522" s="413"/>
      <c r="E522" s="388"/>
      <c r="F522" s="388"/>
      <c r="G522" s="388"/>
      <c r="H522" s="388"/>
      <c r="I522" s="388"/>
      <c r="J522" s="388"/>
      <c r="K522" s="388"/>
      <c r="L522" s="388"/>
      <c r="M522" s="172"/>
    </row>
    <row r="523" spans="3:13" s="100" customFormat="1" x14ac:dyDescent="0.25">
      <c r="C523" s="413"/>
      <c r="E523" s="388"/>
      <c r="F523" s="388"/>
      <c r="G523" s="388"/>
      <c r="H523" s="388"/>
      <c r="I523" s="388"/>
      <c r="J523" s="388"/>
      <c r="K523" s="388"/>
      <c r="L523" s="388"/>
      <c r="M523" s="172"/>
    </row>
    <row r="524" spans="3:13" s="100" customFormat="1" x14ac:dyDescent="0.25">
      <c r="C524" s="413"/>
      <c r="E524" s="388"/>
      <c r="F524" s="388"/>
      <c r="G524" s="388"/>
      <c r="H524" s="388"/>
      <c r="I524" s="388"/>
      <c r="J524" s="388"/>
      <c r="K524" s="388"/>
      <c r="L524" s="388"/>
      <c r="M524" s="172"/>
    </row>
    <row r="525" spans="3:13" s="100" customFormat="1" x14ac:dyDescent="0.25">
      <c r="C525" s="413"/>
      <c r="E525" s="388"/>
      <c r="F525" s="388"/>
      <c r="G525" s="388"/>
      <c r="H525" s="388"/>
      <c r="I525" s="388"/>
      <c r="J525" s="388"/>
      <c r="K525" s="388"/>
      <c r="L525" s="388"/>
      <c r="M525" s="172"/>
    </row>
    <row r="526" spans="3:13" s="100" customFormat="1" x14ac:dyDescent="0.25">
      <c r="C526" s="413"/>
      <c r="E526" s="388"/>
      <c r="F526" s="388"/>
      <c r="G526" s="388"/>
      <c r="H526" s="388"/>
      <c r="I526" s="388"/>
      <c r="J526" s="388"/>
      <c r="K526" s="388"/>
      <c r="L526" s="388"/>
      <c r="M526" s="172"/>
    </row>
    <row r="527" spans="3:13" s="100" customFormat="1" x14ac:dyDescent="0.25">
      <c r="C527" s="413"/>
      <c r="E527" s="388"/>
      <c r="F527" s="388"/>
      <c r="G527" s="388"/>
      <c r="H527" s="388"/>
      <c r="I527" s="388"/>
      <c r="J527" s="388"/>
      <c r="K527" s="388"/>
      <c r="L527" s="388"/>
      <c r="M527" s="172"/>
    </row>
    <row r="528" spans="3:13" s="100" customFormat="1" x14ac:dyDescent="0.25">
      <c r="C528" s="413"/>
      <c r="E528" s="388"/>
      <c r="F528" s="388"/>
      <c r="G528" s="388"/>
      <c r="H528" s="388"/>
      <c r="I528" s="388"/>
      <c r="J528" s="388"/>
      <c r="K528" s="388"/>
      <c r="L528" s="388"/>
      <c r="M528" s="172"/>
    </row>
    <row r="529" spans="3:13" s="100" customFormat="1" x14ac:dyDescent="0.25">
      <c r="C529" s="413"/>
      <c r="E529" s="388"/>
      <c r="F529" s="388"/>
      <c r="G529" s="388"/>
      <c r="H529" s="388"/>
      <c r="I529" s="388"/>
      <c r="J529" s="388"/>
      <c r="K529" s="388"/>
      <c r="L529" s="388"/>
      <c r="M529" s="172"/>
    </row>
    <row r="530" spans="3:13" s="100" customFormat="1" x14ac:dyDescent="0.25">
      <c r="C530" s="413"/>
      <c r="E530" s="388"/>
      <c r="F530" s="388"/>
      <c r="G530" s="388"/>
      <c r="H530" s="388"/>
      <c r="I530" s="388"/>
      <c r="J530" s="388"/>
      <c r="K530" s="388"/>
      <c r="L530" s="388"/>
      <c r="M530" s="172"/>
    </row>
    <row r="531" spans="3:13" s="100" customFormat="1" x14ac:dyDescent="0.25">
      <c r="C531" s="413"/>
      <c r="E531" s="388"/>
      <c r="F531" s="388"/>
      <c r="G531" s="388"/>
      <c r="H531" s="388"/>
      <c r="I531" s="388"/>
      <c r="J531" s="388"/>
      <c r="K531" s="388"/>
      <c r="L531" s="388"/>
      <c r="M531" s="172"/>
    </row>
    <row r="532" spans="3:13" s="100" customFormat="1" x14ac:dyDescent="0.25">
      <c r="C532" s="413"/>
      <c r="E532" s="388"/>
      <c r="F532" s="388"/>
      <c r="G532" s="388"/>
      <c r="H532" s="388"/>
      <c r="I532" s="388"/>
      <c r="J532" s="388"/>
      <c r="K532" s="388"/>
      <c r="L532" s="388"/>
      <c r="M532" s="172"/>
    </row>
    <row r="533" spans="3:13" s="100" customFormat="1" x14ac:dyDescent="0.25">
      <c r="C533" s="413"/>
      <c r="E533" s="388"/>
      <c r="F533" s="388"/>
      <c r="G533" s="388"/>
      <c r="H533" s="388"/>
      <c r="I533" s="388"/>
      <c r="J533" s="388"/>
      <c r="K533" s="388"/>
      <c r="L533" s="388"/>
      <c r="M533" s="172"/>
    </row>
    <row r="534" spans="3:13" s="100" customFormat="1" x14ac:dyDescent="0.25">
      <c r="C534" s="413"/>
      <c r="E534" s="388"/>
      <c r="F534" s="388"/>
      <c r="G534" s="388"/>
      <c r="H534" s="388"/>
      <c r="I534" s="388"/>
      <c r="J534" s="388"/>
      <c r="K534" s="388"/>
      <c r="L534" s="388"/>
      <c r="M534" s="172"/>
    </row>
    <row r="535" spans="3:13" s="100" customFormat="1" x14ac:dyDescent="0.25">
      <c r="C535" s="413"/>
      <c r="E535" s="388"/>
      <c r="F535" s="388"/>
      <c r="G535" s="388"/>
      <c r="H535" s="388"/>
      <c r="I535" s="388"/>
      <c r="J535" s="388"/>
      <c r="K535" s="388"/>
      <c r="L535" s="388"/>
      <c r="M535" s="172"/>
    </row>
    <row r="536" spans="3:13" s="100" customFormat="1" x14ac:dyDescent="0.25">
      <c r="C536" s="413"/>
      <c r="E536" s="388"/>
      <c r="F536" s="388"/>
      <c r="G536" s="388"/>
      <c r="H536" s="388"/>
      <c r="I536" s="388"/>
      <c r="J536" s="388"/>
      <c r="K536" s="388"/>
      <c r="L536" s="388"/>
      <c r="M536" s="172"/>
    </row>
    <row r="537" spans="3:13" s="100" customFormat="1" x14ac:dyDescent="0.25">
      <c r="C537" s="413"/>
      <c r="E537" s="388"/>
      <c r="F537" s="388"/>
      <c r="G537" s="388"/>
      <c r="H537" s="388"/>
      <c r="I537" s="388"/>
      <c r="J537" s="388"/>
      <c r="K537" s="388"/>
      <c r="L537" s="388"/>
      <c r="M537" s="172"/>
    </row>
    <row r="538" spans="3:13" s="100" customFormat="1" x14ac:dyDescent="0.25">
      <c r="C538" s="413"/>
      <c r="E538" s="388"/>
      <c r="F538" s="388"/>
      <c r="G538" s="388"/>
      <c r="H538" s="388"/>
      <c r="I538" s="388"/>
      <c r="J538" s="388"/>
      <c r="K538" s="388"/>
      <c r="L538" s="388"/>
      <c r="M538" s="172"/>
    </row>
    <row r="539" spans="3:13" s="100" customFormat="1" x14ac:dyDescent="0.25">
      <c r="C539" s="413"/>
      <c r="E539" s="388"/>
      <c r="F539" s="388"/>
      <c r="G539" s="388"/>
      <c r="H539" s="388"/>
      <c r="I539" s="388"/>
      <c r="J539" s="388"/>
      <c r="K539" s="388"/>
      <c r="L539" s="388"/>
      <c r="M539" s="172"/>
    </row>
    <row r="540" spans="3:13" s="100" customFormat="1" x14ac:dyDescent="0.25">
      <c r="C540" s="413"/>
      <c r="E540" s="388"/>
      <c r="F540" s="388"/>
      <c r="G540" s="388"/>
      <c r="H540" s="388"/>
      <c r="I540" s="388"/>
      <c r="J540" s="388"/>
      <c r="K540" s="388"/>
      <c r="L540" s="388"/>
      <c r="M540" s="172"/>
    </row>
    <row r="541" spans="3:13" s="100" customFormat="1" x14ac:dyDescent="0.25">
      <c r="C541" s="413"/>
      <c r="E541" s="388"/>
      <c r="F541" s="388"/>
      <c r="G541" s="388"/>
      <c r="H541" s="388"/>
      <c r="I541" s="388"/>
      <c r="J541" s="388"/>
      <c r="K541" s="388"/>
      <c r="L541" s="388"/>
      <c r="M541" s="172"/>
    </row>
    <row r="542" spans="3:13" s="100" customFormat="1" x14ac:dyDescent="0.25">
      <c r="C542" s="413"/>
      <c r="E542" s="388"/>
      <c r="F542" s="388"/>
      <c r="G542" s="388"/>
      <c r="H542" s="388"/>
      <c r="I542" s="388"/>
      <c r="J542" s="388"/>
      <c r="K542" s="388"/>
      <c r="L542" s="388"/>
      <c r="M542" s="172"/>
    </row>
    <row r="543" spans="3:13" s="100" customFormat="1" x14ac:dyDescent="0.25">
      <c r="C543" s="413"/>
      <c r="E543" s="388"/>
      <c r="F543" s="388"/>
      <c r="G543" s="388"/>
      <c r="H543" s="388"/>
      <c r="I543" s="388"/>
      <c r="J543" s="388"/>
      <c r="K543" s="388"/>
      <c r="L543" s="388"/>
      <c r="M543" s="172"/>
    </row>
    <row r="544" spans="3:13" s="100" customFormat="1" x14ac:dyDescent="0.25">
      <c r="C544" s="413"/>
      <c r="E544" s="388"/>
      <c r="F544" s="388"/>
      <c r="G544" s="388"/>
      <c r="H544" s="388"/>
      <c r="I544" s="388"/>
      <c r="J544" s="388"/>
      <c r="K544" s="388"/>
      <c r="L544" s="388"/>
      <c r="M544" s="172"/>
    </row>
    <row r="545" spans="3:13" s="100" customFormat="1" x14ac:dyDescent="0.25">
      <c r="C545" s="413"/>
      <c r="E545" s="388"/>
      <c r="F545" s="388"/>
      <c r="G545" s="388"/>
      <c r="H545" s="388"/>
      <c r="I545" s="388"/>
      <c r="J545" s="388"/>
      <c r="K545" s="388"/>
      <c r="L545" s="388"/>
      <c r="M545" s="172"/>
    </row>
    <row r="546" spans="3:13" s="100" customFormat="1" x14ac:dyDescent="0.25">
      <c r="C546" s="413"/>
      <c r="E546" s="388"/>
      <c r="F546" s="388"/>
      <c r="G546" s="388"/>
      <c r="H546" s="388"/>
      <c r="I546" s="388"/>
      <c r="J546" s="388"/>
      <c r="K546" s="388"/>
      <c r="L546" s="388"/>
      <c r="M546" s="172"/>
    </row>
    <row r="547" spans="3:13" s="100" customFormat="1" x14ac:dyDescent="0.25">
      <c r="C547" s="413"/>
      <c r="E547" s="388"/>
      <c r="F547" s="388"/>
      <c r="G547" s="388"/>
      <c r="H547" s="388"/>
      <c r="I547" s="388"/>
      <c r="J547" s="388"/>
      <c r="K547" s="388"/>
      <c r="L547" s="388"/>
      <c r="M547" s="172"/>
    </row>
    <row r="548" spans="3:13" s="100" customFormat="1" x14ac:dyDescent="0.25">
      <c r="C548" s="413"/>
      <c r="E548" s="388"/>
      <c r="F548" s="388"/>
      <c r="G548" s="388"/>
      <c r="H548" s="388"/>
      <c r="I548" s="388"/>
      <c r="J548" s="388"/>
      <c r="K548" s="388"/>
      <c r="L548" s="388"/>
      <c r="M548" s="172"/>
    </row>
    <row r="549" spans="3:13" s="100" customFormat="1" x14ac:dyDescent="0.25">
      <c r="C549" s="413"/>
      <c r="E549" s="388"/>
      <c r="F549" s="388"/>
      <c r="G549" s="388"/>
      <c r="H549" s="388"/>
      <c r="I549" s="388"/>
      <c r="J549" s="388"/>
      <c r="K549" s="388"/>
      <c r="L549" s="388"/>
      <c r="M549" s="172"/>
    </row>
    <row r="550" spans="3:13" s="100" customFormat="1" x14ac:dyDescent="0.25">
      <c r="C550" s="413"/>
      <c r="E550" s="388"/>
      <c r="F550" s="388"/>
      <c r="G550" s="388"/>
      <c r="H550" s="388"/>
      <c r="I550" s="388"/>
      <c r="J550" s="388"/>
      <c r="K550" s="388"/>
      <c r="L550" s="388"/>
      <c r="M550" s="172"/>
    </row>
    <row r="551" spans="3:13" s="100" customFormat="1" x14ac:dyDescent="0.25">
      <c r="C551" s="413"/>
      <c r="E551" s="388"/>
      <c r="F551" s="388"/>
      <c r="G551" s="388"/>
      <c r="H551" s="388"/>
      <c r="I551" s="388"/>
      <c r="J551" s="388"/>
      <c r="K551" s="388"/>
      <c r="L551" s="388"/>
      <c r="M551" s="172"/>
    </row>
    <row r="552" spans="3:13" s="100" customFormat="1" x14ac:dyDescent="0.25">
      <c r="C552" s="413"/>
      <c r="E552" s="388"/>
      <c r="F552" s="388"/>
      <c r="G552" s="388"/>
      <c r="H552" s="388"/>
      <c r="I552" s="388"/>
      <c r="J552" s="388"/>
      <c r="K552" s="388"/>
      <c r="L552" s="388"/>
      <c r="M552" s="172"/>
    </row>
    <row r="553" spans="3:13" s="100" customFormat="1" x14ac:dyDescent="0.25">
      <c r="C553" s="413"/>
      <c r="E553" s="388"/>
      <c r="F553" s="388"/>
      <c r="G553" s="388"/>
      <c r="H553" s="388"/>
      <c r="I553" s="388"/>
      <c r="J553" s="388"/>
      <c r="K553" s="388"/>
      <c r="L553" s="388"/>
      <c r="M553" s="172"/>
    </row>
    <row r="554" spans="3:13" s="100" customFormat="1" x14ac:dyDescent="0.25">
      <c r="C554" s="413"/>
      <c r="E554" s="388"/>
      <c r="F554" s="388"/>
      <c r="G554" s="388"/>
      <c r="H554" s="388"/>
      <c r="I554" s="388"/>
      <c r="J554" s="388"/>
      <c r="K554" s="388"/>
      <c r="L554" s="388"/>
      <c r="M554" s="172"/>
    </row>
    <row r="555" spans="3:13" s="100" customFormat="1" x14ac:dyDescent="0.25">
      <c r="C555" s="413"/>
      <c r="E555" s="388"/>
      <c r="F555" s="388"/>
      <c r="G555" s="388"/>
      <c r="H555" s="388"/>
      <c r="I555" s="388"/>
      <c r="J555" s="388"/>
      <c r="K555" s="388"/>
      <c r="L555" s="388"/>
      <c r="M555" s="172"/>
    </row>
    <row r="556" spans="3:13" s="100" customFormat="1" x14ac:dyDescent="0.25">
      <c r="C556" s="413"/>
      <c r="E556" s="388"/>
      <c r="F556" s="388"/>
      <c r="G556" s="388"/>
      <c r="H556" s="388"/>
      <c r="I556" s="388"/>
      <c r="J556" s="388"/>
      <c r="K556" s="388"/>
      <c r="L556" s="388"/>
      <c r="M556" s="172"/>
    </row>
    <row r="557" spans="3:13" s="100" customFormat="1" x14ac:dyDescent="0.25">
      <c r="C557" s="413"/>
      <c r="E557" s="388"/>
      <c r="F557" s="388"/>
      <c r="G557" s="388"/>
      <c r="H557" s="388"/>
      <c r="I557" s="388"/>
      <c r="J557" s="388"/>
      <c r="K557" s="388"/>
      <c r="L557" s="388"/>
      <c r="M557" s="172"/>
    </row>
    <row r="558" spans="3:13" s="100" customFormat="1" x14ac:dyDescent="0.25">
      <c r="C558" s="413"/>
      <c r="E558" s="388"/>
      <c r="F558" s="388"/>
      <c r="G558" s="388"/>
      <c r="H558" s="388"/>
      <c r="I558" s="388"/>
      <c r="J558" s="388"/>
      <c r="K558" s="388"/>
      <c r="L558" s="388"/>
      <c r="M558" s="172"/>
    </row>
    <row r="559" spans="3:13" s="100" customFormat="1" x14ac:dyDescent="0.25">
      <c r="C559" s="413"/>
      <c r="E559" s="388"/>
      <c r="F559" s="388"/>
      <c r="G559" s="388"/>
      <c r="H559" s="388"/>
      <c r="I559" s="388"/>
      <c r="J559" s="388"/>
      <c r="K559" s="388"/>
      <c r="L559" s="388"/>
      <c r="M559" s="172"/>
    </row>
    <row r="560" spans="3:13" s="100" customFormat="1" x14ac:dyDescent="0.25">
      <c r="C560" s="413"/>
      <c r="E560" s="388"/>
      <c r="F560" s="388"/>
      <c r="G560" s="388"/>
      <c r="H560" s="388"/>
      <c r="I560" s="388"/>
      <c r="J560" s="388"/>
      <c r="K560" s="388"/>
      <c r="L560" s="388"/>
      <c r="M560" s="172"/>
    </row>
    <row r="561" spans="3:13" s="100" customFormat="1" x14ac:dyDescent="0.25">
      <c r="C561" s="413"/>
      <c r="E561" s="388"/>
      <c r="F561" s="388"/>
      <c r="G561" s="388"/>
      <c r="H561" s="388"/>
      <c r="I561" s="388"/>
      <c r="J561" s="388"/>
      <c r="K561" s="388"/>
      <c r="L561" s="388"/>
      <c r="M561" s="172"/>
    </row>
    <row r="562" spans="3:13" s="100" customFormat="1" x14ac:dyDescent="0.25">
      <c r="C562" s="413"/>
      <c r="E562" s="388"/>
      <c r="F562" s="388"/>
      <c r="G562" s="388"/>
      <c r="H562" s="388"/>
      <c r="I562" s="388"/>
      <c r="J562" s="388"/>
      <c r="K562" s="388"/>
      <c r="L562" s="388"/>
      <c r="M562" s="172"/>
    </row>
    <row r="563" spans="3:13" s="100" customFormat="1" x14ac:dyDescent="0.25">
      <c r="C563" s="413"/>
      <c r="E563" s="388"/>
      <c r="F563" s="388"/>
      <c r="G563" s="388"/>
      <c r="H563" s="388"/>
      <c r="I563" s="388"/>
      <c r="J563" s="388"/>
      <c r="K563" s="388"/>
      <c r="L563" s="388"/>
      <c r="M563" s="172"/>
    </row>
    <row r="564" spans="3:13" s="100" customFormat="1" x14ac:dyDescent="0.25">
      <c r="C564" s="413"/>
      <c r="E564" s="388"/>
      <c r="F564" s="388"/>
      <c r="G564" s="388"/>
      <c r="H564" s="388"/>
      <c r="I564" s="388"/>
      <c r="J564" s="388"/>
      <c r="K564" s="388"/>
      <c r="L564" s="388"/>
      <c r="M564" s="172"/>
    </row>
    <row r="565" spans="3:13" s="100" customFormat="1" x14ac:dyDescent="0.25">
      <c r="C565" s="413"/>
      <c r="E565" s="388"/>
      <c r="F565" s="388"/>
      <c r="G565" s="388"/>
      <c r="H565" s="388"/>
      <c r="I565" s="388"/>
      <c r="J565" s="388"/>
      <c r="K565" s="388"/>
      <c r="L565" s="388"/>
      <c r="M565" s="172"/>
    </row>
    <row r="566" spans="3:13" s="100" customFormat="1" x14ac:dyDescent="0.25">
      <c r="C566" s="413"/>
      <c r="E566" s="388"/>
      <c r="F566" s="388"/>
      <c r="G566" s="388"/>
      <c r="H566" s="388"/>
      <c r="I566" s="388"/>
      <c r="J566" s="388"/>
      <c r="K566" s="388"/>
      <c r="L566" s="388"/>
      <c r="M566" s="172"/>
    </row>
    <row r="567" spans="3:13" s="100" customFormat="1" x14ac:dyDescent="0.25">
      <c r="C567" s="413"/>
      <c r="E567" s="388"/>
      <c r="F567" s="388"/>
      <c r="G567" s="388"/>
      <c r="H567" s="388"/>
      <c r="I567" s="388"/>
      <c r="J567" s="388"/>
      <c r="K567" s="388"/>
      <c r="L567" s="388"/>
      <c r="M567" s="172"/>
    </row>
    <row r="568" spans="3:13" s="100" customFormat="1" x14ac:dyDescent="0.25">
      <c r="C568" s="413"/>
      <c r="E568" s="388"/>
      <c r="F568" s="388"/>
      <c r="G568" s="388"/>
      <c r="H568" s="388"/>
      <c r="I568" s="388"/>
      <c r="J568" s="388"/>
      <c r="K568" s="388"/>
      <c r="L568" s="388"/>
      <c r="M568" s="172"/>
    </row>
    <row r="569" spans="3:13" s="100" customFormat="1" x14ac:dyDescent="0.25">
      <c r="C569" s="413"/>
      <c r="E569" s="388"/>
      <c r="F569" s="388"/>
      <c r="G569" s="388"/>
      <c r="H569" s="388"/>
      <c r="I569" s="388"/>
      <c r="J569" s="388"/>
      <c r="K569" s="388"/>
      <c r="L569" s="388"/>
      <c r="M569" s="172"/>
    </row>
    <row r="570" spans="3:13" s="100" customFormat="1" x14ac:dyDescent="0.25">
      <c r="C570" s="413"/>
      <c r="E570" s="388"/>
      <c r="F570" s="388"/>
      <c r="G570" s="388"/>
      <c r="H570" s="388"/>
      <c r="I570" s="388"/>
      <c r="J570" s="388"/>
      <c r="K570" s="388"/>
      <c r="L570" s="388"/>
      <c r="M570" s="172"/>
    </row>
    <row r="571" spans="3:13" s="100" customFormat="1" x14ac:dyDescent="0.25">
      <c r="C571" s="413"/>
      <c r="E571" s="388"/>
      <c r="F571" s="388"/>
      <c r="G571" s="388"/>
      <c r="H571" s="388"/>
      <c r="I571" s="388"/>
      <c r="J571" s="388"/>
      <c r="K571" s="388"/>
      <c r="L571" s="388"/>
      <c r="M571" s="172"/>
    </row>
    <row r="572" spans="3:13" s="100" customFormat="1" x14ac:dyDescent="0.25">
      <c r="C572" s="413"/>
      <c r="E572" s="388"/>
      <c r="F572" s="388"/>
      <c r="G572" s="388"/>
      <c r="H572" s="388"/>
      <c r="I572" s="388"/>
      <c r="J572" s="388"/>
      <c r="K572" s="388"/>
      <c r="L572" s="388"/>
      <c r="M572" s="172"/>
    </row>
    <row r="573" spans="3:13" s="100" customFormat="1" x14ac:dyDescent="0.25">
      <c r="C573" s="413"/>
      <c r="E573" s="388"/>
      <c r="F573" s="388"/>
      <c r="G573" s="388"/>
      <c r="H573" s="388"/>
      <c r="I573" s="388"/>
      <c r="J573" s="388"/>
      <c r="K573" s="388"/>
      <c r="L573" s="388"/>
      <c r="M573" s="172"/>
    </row>
    <row r="574" spans="3:13" s="100" customFormat="1" x14ac:dyDescent="0.25">
      <c r="C574" s="413"/>
      <c r="E574" s="388"/>
      <c r="F574" s="388"/>
      <c r="G574" s="388"/>
      <c r="H574" s="388"/>
      <c r="I574" s="388"/>
      <c r="J574" s="388"/>
      <c r="K574" s="388"/>
      <c r="L574" s="388"/>
      <c r="M574" s="172"/>
    </row>
    <row r="575" spans="3:13" s="100" customFormat="1" x14ac:dyDescent="0.25">
      <c r="C575" s="413"/>
      <c r="E575" s="388"/>
      <c r="F575" s="388"/>
      <c r="G575" s="388"/>
      <c r="H575" s="388"/>
      <c r="I575" s="388"/>
      <c r="J575" s="388"/>
      <c r="K575" s="388"/>
      <c r="L575" s="388"/>
      <c r="M575" s="172"/>
    </row>
    <row r="576" spans="3:13" s="100" customFormat="1" x14ac:dyDescent="0.25">
      <c r="C576" s="413"/>
      <c r="E576" s="388"/>
      <c r="F576" s="388"/>
      <c r="G576" s="388"/>
      <c r="H576" s="388"/>
      <c r="I576" s="388"/>
      <c r="J576" s="388"/>
      <c r="K576" s="388"/>
      <c r="L576" s="388"/>
      <c r="M576" s="172"/>
    </row>
    <row r="577" spans="3:13" s="100" customFormat="1" x14ac:dyDescent="0.25">
      <c r="C577" s="413"/>
      <c r="E577" s="388"/>
      <c r="F577" s="388"/>
      <c r="G577" s="388"/>
      <c r="H577" s="388"/>
      <c r="I577" s="388"/>
      <c r="J577" s="388"/>
      <c r="K577" s="388"/>
      <c r="L577" s="388"/>
      <c r="M577" s="172"/>
    </row>
    <row r="578" spans="3:13" s="100" customFormat="1" x14ac:dyDescent="0.25">
      <c r="C578" s="413"/>
      <c r="E578" s="388"/>
      <c r="F578" s="388"/>
      <c r="G578" s="388"/>
      <c r="H578" s="388"/>
      <c r="I578" s="388"/>
      <c r="J578" s="388"/>
      <c r="K578" s="388"/>
      <c r="L578" s="388"/>
      <c r="M578" s="172"/>
    </row>
    <row r="579" spans="3:13" s="100" customFormat="1" x14ac:dyDescent="0.25">
      <c r="C579" s="413"/>
      <c r="E579" s="388"/>
      <c r="F579" s="388"/>
      <c r="G579" s="388"/>
      <c r="H579" s="388"/>
      <c r="I579" s="388"/>
      <c r="J579" s="388"/>
      <c r="K579" s="388"/>
      <c r="L579" s="388"/>
      <c r="M579" s="172"/>
    </row>
    <row r="580" spans="3:13" s="100" customFormat="1" x14ac:dyDescent="0.25">
      <c r="C580" s="413"/>
      <c r="E580" s="388"/>
      <c r="F580" s="388"/>
      <c r="G580" s="388"/>
      <c r="H580" s="388"/>
      <c r="I580" s="388"/>
      <c r="J580" s="388"/>
      <c r="K580" s="388"/>
      <c r="L580" s="388"/>
      <c r="M580" s="172"/>
    </row>
    <row r="581" spans="3:13" s="100" customFormat="1" x14ac:dyDescent="0.25">
      <c r="C581" s="413"/>
      <c r="E581" s="388"/>
      <c r="F581" s="388"/>
      <c r="G581" s="388"/>
      <c r="H581" s="388"/>
      <c r="I581" s="388"/>
      <c r="J581" s="388"/>
      <c r="K581" s="388"/>
      <c r="L581" s="388"/>
      <c r="M581" s="172"/>
    </row>
    <row r="582" spans="3:13" s="100" customFormat="1" x14ac:dyDescent="0.25">
      <c r="C582" s="413"/>
      <c r="E582" s="388"/>
      <c r="F582" s="388"/>
      <c r="G582" s="388"/>
      <c r="H582" s="388"/>
      <c r="I582" s="388"/>
      <c r="J582" s="388"/>
      <c r="K582" s="388"/>
      <c r="L582" s="388"/>
      <c r="M582" s="172"/>
    </row>
    <row r="583" spans="3:13" s="100" customFormat="1" x14ac:dyDescent="0.25">
      <c r="C583" s="413"/>
      <c r="E583" s="388"/>
      <c r="F583" s="388"/>
      <c r="G583" s="388"/>
      <c r="H583" s="388"/>
      <c r="I583" s="388"/>
      <c r="J583" s="388"/>
      <c r="K583" s="388"/>
      <c r="L583" s="388"/>
      <c r="M583" s="172"/>
    </row>
    <row r="584" spans="3:13" s="100" customFormat="1" x14ac:dyDescent="0.25">
      <c r="C584" s="413"/>
      <c r="E584" s="388"/>
      <c r="F584" s="388"/>
      <c r="G584" s="388"/>
      <c r="H584" s="388"/>
      <c r="I584" s="388"/>
      <c r="J584" s="388"/>
      <c r="K584" s="388"/>
      <c r="L584" s="388"/>
      <c r="M584" s="172"/>
    </row>
    <row r="585" spans="3:13" s="100" customFormat="1" x14ac:dyDescent="0.25">
      <c r="C585" s="413"/>
      <c r="E585" s="388"/>
      <c r="F585" s="388"/>
      <c r="G585" s="388"/>
      <c r="H585" s="388"/>
      <c r="I585" s="388"/>
      <c r="J585" s="388"/>
      <c r="K585" s="388"/>
      <c r="L585" s="388"/>
      <c r="M585" s="172"/>
    </row>
    <row r="586" spans="3:13" s="100" customFormat="1" x14ac:dyDescent="0.25">
      <c r="C586" s="413"/>
      <c r="E586" s="388"/>
      <c r="F586" s="388"/>
      <c r="G586" s="388"/>
      <c r="H586" s="388"/>
      <c r="I586" s="388"/>
      <c r="J586" s="388"/>
      <c r="K586" s="388"/>
      <c r="L586" s="388"/>
      <c r="M586" s="172"/>
    </row>
    <row r="587" spans="3:13" s="100" customFormat="1" x14ac:dyDescent="0.25">
      <c r="C587" s="413"/>
      <c r="E587" s="388"/>
      <c r="F587" s="388"/>
      <c r="G587" s="388"/>
      <c r="H587" s="388"/>
      <c r="I587" s="388"/>
      <c r="J587" s="388"/>
      <c r="K587" s="388"/>
      <c r="L587" s="388"/>
      <c r="M587" s="172"/>
    </row>
    <row r="588" spans="3:13" s="100" customFormat="1" x14ac:dyDescent="0.25">
      <c r="C588" s="413"/>
      <c r="E588" s="388"/>
      <c r="F588" s="388"/>
      <c r="G588" s="388"/>
      <c r="H588" s="388"/>
      <c r="I588" s="388"/>
      <c r="J588" s="388"/>
      <c r="K588" s="388"/>
      <c r="L588" s="388"/>
      <c r="M588" s="172"/>
    </row>
    <row r="589" spans="3:13" s="100" customFormat="1" x14ac:dyDescent="0.25">
      <c r="C589" s="413"/>
      <c r="E589" s="388"/>
      <c r="F589" s="388"/>
      <c r="G589" s="388"/>
      <c r="H589" s="388"/>
      <c r="I589" s="388"/>
      <c r="J589" s="388"/>
      <c r="K589" s="388"/>
      <c r="L589" s="388"/>
      <c r="M589" s="172"/>
    </row>
    <row r="590" spans="3:13" s="100" customFormat="1" x14ac:dyDescent="0.25">
      <c r="C590" s="413"/>
      <c r="E590" s="388"/>
      <c r="F590" s="388"/>
      <c r="G590" s="388"/>
      <c r="H590" s="388"/>
      <c r="I590" s="388"/>
      <c r="J590" s="388"/>
      <c r="K590" s="388"/>
      <c r="L590" s="388"/>
      <c r="M590" s="172"/>
    </row>
    <row r="591" spans="3:13" s="100" customFormat="1" x14ac:dyDescent="0.25">
      <c r="C591" s="413"/>
      <c r="E591" s="388"/>
      <c r="F591" s="388"/>
      <c r="G591" s="388"/>
      <c r="H591" s="388"/>
      <c r="I591" s="388"/>
      <c r="J591" s="388"/>
      <c r="K591" s="388"/>
      <c r="L591" s="388"/>
      <c r="M591" s="172"/>
    </row>
    <row r="592" spans="3:13" s="100" customFormat="1" x14ac:dyDescent="0.25">
      <c r="C592" s="413"/>
      <c r="E592" s="388"/>
      <c r="F592" s="388"/>
      <c r="G592" s="388"/>
      <c r="H592" s="388"/>
      <c r="I592" s="388"/>
      <c r="J592" s="388"/>
      <c r="K592" s="388"/>
      <c r="L592" s="388"/>
      <c r="M592" s="172"/>
    </row>
    <row r="593" spans="3:13" s="100" customFormat="1" x14ac:dyDescent="0.25">
      <c r="C593" s="413"/>
      <c r="E593" s="388"/>
      <c r="F593" s="388"/>
      <c r="G593" s="388"/>
      <c r="H593" s="388"/>
      <c r="I593" s="388"/>
      <c r="J593" s="388"/>
      <c r="K593" s="388"/>
      <c r="L593" s="388"/>
      <c r="M593" s="172"/>
    </row>
    <row r="594" spans="3:13" s="100" customFormat="1" x14ac:dyDescent="0.25">
      <c r="C594" s="413"/>
      <c r="E594" s="388"/>
      <c r="F594" s="388"/>
      <c r="G594" s="388"/>
      <c r="H594" s="388"/>
      <c r="I594" s="388"/>
      <c r="J594" s="388"/>
      <c r="K594" s="388"/>
      <c r="L594" s="388"/>
      <c r="M594" s="172"/>
    </row>
    <row r="595" spans="3:13" s="100" customFormat="1" x14ac:dyDescent="0.25">
      <c r="C595" s="413"/>
      <c r="E595" s="388"/>
      <c r="F595" s="388"/>
      <c r="G595" s="388"/>
      <c r="H595" s="388"/>
      <c r="I595" s="388"/>
      <c r="J595" s="388"/>
      <c r="K595" s="388"/>
      <c r="L595" s="388"/>
      <c r="M595" s="172"/>
    </row>
    <row r="596" spans="3:13" s="100" customFormat="1" x14ac:dyDescent="0.25">
      <c r="C596" s="413"/>
      <c r="E596" s="388"/>
      <c r="F596" s="388"/>
      <c r="G596" s="388"/>
      <c r="H596" s="388"/>
      <c r="I596" s="388"/>
      <c r="J596" s="388"/>
      <c r="K596" s="388"/>
      <c r="L596" s="388"/>
      <c r="M596" s="172"/>
    </row>
    <row r="597" spans="3:13" s="100" customFormat="1" x14ac:dyDescent="0.25">
      <c r="C597" s="413"/>
      <c r="E597" s="388"/>
      <c r="F597" s="388"/>
      <c r="G597" s="388"/>
      <c r="H597" s="388"/>
      <c r="I597" s="388"/>
      <c r="J597" s="388"/>
      <c r="K597" s="388"/>
      <c r="L597" s="388"/>
      <c r="M597" s="172"/>
    </row>
    <row r="598" spans="3:13" s="100" customFormat="1" x14ac:dyDescent="0.25">
      <c r="C598" s="413"/>
      <c r="E598" s="388"/>
      <c r="F598" s="388"/>
      <c r="G598" s="388"/>
      <c r="H598" s="388"/>
      <c r="I598" s="388"/>
      <c r="J598" s="388"/>
      <c r="K598" s="388"/>
      <c r="L598" s="388"/>
      <c r="M598" s="172"/>
    </row>
    <row r="599" spans="3:13" s="100" customFormat="1" x14ac:dyDescent="0.25">
      <c r="C599" s="413"/>
      <c r="E599" s="388"/>
      <c r="F599" s="388"/>
      <c r="G599" s="388"/>
      <c r="H599" s="388"/>
      <c r="I599" s="388"/>
      <c r="J599" s="388"/>
      <c r="K599" s="388"/>
      <c r="L599" s="388"/>
      <c r="M599" s="172"/>
    </row>
    <row r="600" spans="3:13" s="100" customFormat="1" x14ac:dyDescent="0.25">
      <c r="C600" s="413"/>
      <c r="E600" s="388"/>
      <c r="F600" s="388"/>
      <c r="G600" s="388"/>
      <c r="H600" s="388"/>
      <c r="I600" s="388"/>
      <c r="J600" s="388"/>
      <c r="K600" s="388"/>
      <c r="L600" s="388"/>
      <c r="M600" s="172"/>
    </row>
    <row r="601" spans="3:13" s="100" customFormat="1" x14ac:dyDescent="0.25">
      <c r="C601" s="413"/>
      <c r="E601" s="388"/>
      <c r="F601" s="388"/>
      <c r="G601" s="388"/>
      <c r="H601" s="388"/>
      <c r="I601" s="388"/>
      <c r="J601" s="388"/>
      <c r="K601" s="388"/>
      <c r="L601" s="388"/>
      <c r="M601" s="172"/>
    </row>
    <row r="602" spans="3:13" s="100" customFormat="1" x14ac:dyDescent="0.25">
      <c r="C602" s="413"/>
      <c r="E602" s="388"/>
      <c r="F602" s="388"/>
      <c r="G602" s="388"/>
      <c r="H602" s="388"/>
      <c r="I602" s="388"/>
      <c r="J602" s="388"/>
      <c r="K602" s="388"/>
      <c r="L602" s="388"/>
      <c r="M602" s="172"/>
    </row>
    <row r="603" spans="3:13" s="100" customFormat="1" x14ac:dyDescent="0.25">
      <c r="C603" s="413"/>
      <c r="E603" s="388"/>
      <c r="F603" s="388"/>
      <c r="G603" s="388"/>
      <c r="H603" s="388"/>
      <c r="I603" s="388"/>
      <c r="J603" s="388"/>
      <c r="K603" s="388"/>
      <c r="L603" s="388"/>
      <c r="M603" s="172"/>
    </row>
    <row r="604" spans="3:13" s="100" customFormat="1" x14ac:dyDescent="0.25">
      <c r="C604" s="413"/>
      <c r="E604" s="388"/>
      <c r="F604" s="388"/>
      <c r="G604" s="388"/>
      <c r="H604" s="388"/>
      <c r="I604" s="388"/>
      <c r="J604" s="388"/>
      <c r="K604" s="388"/>
      <c r="L604" s="388"/>
      <c r="M604" s="172"/>
    </row>
    <row r="605" spans="3:13" s="100" customFormat="1" x14ac:dyDescent="0.25">
      <c r="C605" s="413"/>
      <c r="E605" s="388"/>
      <c r="F605" s="388"/>
      <c r="G605" s="388"/>
      <c r="H605" s="388"/>
      <c r="I605" s="388"/>
      <c r="J605" s="388"/>
      <c r="K605" s="388"/>
      <c r="L605" s="388"/>
      <c r="M605" s="172"/>
    </row>
    <row r="606" spans="3:13" s="100" customFormat="1" x14ac:dyDescent="0.25">
      <c r="C606" s="413"/>
      <c r="E606" s="388"/>
      <c r="F606" s="388"/>
      <c r="G606" s="388"/>
      <c r="H606" s="388"/>
      <c r="I606" s="388"/>
      <c r="J606" s="388"/>
      <c r="K606" s="388"/>
      <c r="L606" s="388"/>
      <c r="M606" s="172"/>
    </row>
    <row r="607" spans="3:13" s="100" customFormat="1" x14ac:dyDescent="0.25">
      <c r="C607" s="413"/>
      <c r="E607" s="388"/>
      <c r="F607" s="388"/>
      <c r="G607" s="388"/>
      <c r="H607" s="388"/>
      <c r="I607" s="388"/>
      <c r="J607" s="388"/>
      <c r="K607" s="388"/>
      <c r="L607" s="388"/>
      <c r="M607" s="172"/>
    </row>
    <row r="608" spans="3:13" s="100" customFormat="1" x14ac:dyDescent="0.25">
      <c r="C608" s="413"/>
      <c r="E608" s="388"/>
      <c r="F608" s="388"/>
      <c r="G608" s="388"/>
      <c r="H608" s="388"/>
      <c r="I608" s="388"/>
      <c r="J608" s="388"/>
      <c r="K608" s="388"/>
      <c r="L608" s="388"/>
      <c r="M608" s="172"/>
    </row>
    <row r="609" spans="3:13" s="100" customFormat="1" x14ac:dyDescent="0.25">
      <c r="C609" s="413"/>
      <c r="E609" s="388"/>
      <c r="F609" s="388"/>
      <c r="G609" s="388"/>
      <c r="H609" s="388"/>
      <c r="I609" s="388"/>
      <c r="J609" s="388"/>
      <c r="K609" s="388"/>
      <c r="L609" s="388"/>
      <c r="M609" s="172"/>
    </row>
    <row r="610" spans="3:13" s="100" customFormat="1" x14ac:dyDescent="0.25">
      <c r="C610" s="413"/>
      <c r="E610" s="388"/>
      <c r="F610" s="388"/>
      <c r="G610" s="388"/>
      <c r="H610" s="388"/>
      <c r="I610" s="388"/>
      <c r="J610" s="388"/>
      <c r="K610" s="388"/>
      <c r="L610" s="388"/>
      <c r="M610" s="172"/>
    </row>
    <row r="611" spans="3:13" s="100" customFormat="1" x14ac:dyDescent="0.25">
      <c r="C611" s="413"/>
      <c r="E611" s="388"/>
      <c r="F611" s="388"/>
      <c r="G611" s="388"/>
      <c r="H611" s="388"/>
      <c r="I611" s="388"/>
      <c r="J611" s="388"/>
      <c r="K611" s="388"/>
      <c r="L611" s="388"/>
      <c r="M611" s="172"/>
    </row>
    <row r="612" spans="3:13" s="100" customFormat="1" x14ac:dyDescent="0.25">
      <c r="C612" s="413"/>
      <c r="E612" s="388"/>
      <c r="F612" s="388"/>
      <c r="G612" s="388"/>
      <c r="H612" s="388"/>
      <c r="I612" s="388"/>
      <c r="J612" s="388"/>
      <c r="K612" s="388"/>
      <c r="L612" s="388"/>
      <c r="M612" s="172"/>
    </row>
    <row r="613" spans="3:13" s="100" customFormat="1" x14ac:dyDescent="0.25">
      <c r="C613" s="413"/>
      <c r="E613" s="388"/>
      <c r="F613" s="388"/>
      <c r="G613" s="388"/>
      <c r="H613" s="388"/>
      <c r="I613" s="388"/>
      <c r="J613" s="388"/>
      <c r="K613" s="388"/>
      <c r="L613" s="388"/>
      <c r="M613" s="172"/>
    </row>
    <row r="614" spans="3:13" s="100" customFormat="1" x14ac:dyDescent="0.25">
      <c r="C614" s="413"/>
      <c r="E614" s="388"/>
      <c r="F614" s="388"/>
      <c r="G614" s="388"/>
      <c r="H614" s="388"/>
      <c r="I614" s="388"/>
      <c r="J614" s="388"/>
      <c r="K614" s="388"/>
      <c r="L614" s="388"/>
      <c r="M614" s="172"/>
    </row>
    <row r="615" spans="3:13" s="100" customFormat="1" x14ac:dyDescent="0.25">
      <c r="C615" s="413"/>
      <c r="E615" s="388"/>
      <c r="F615" s="388"/>
      <c r="G615" s="388"/>
      <c r="H615" s="388"/>
      <c r="I615" s="388"/>
      <c r="J615" s="388"/>
      <c r="K615" s="388"/>
      <c r="L615" s="388"/>
      <c r="M615" s="172"/>
    </row>
  </sheetData>
  <mergeCells count="168">
    <mergeCell ref="L256:L257"/>
    <mergeCell ref="G256:G257"/>
    <mergeCell ref="H256:H257"/>
    <mergeCell ref="I256:I257"/>
    <mergeCell ref="J256:J257"/>
    <mergeCell ref="K256:K257"/>
    <mergeCell ref="L221:L222"/>
    <mergeCell ref="G236:G237"/>
    <mergeCell ref="H236:H237"/>
    <mergeCell ref="I236:I237"/>
    <mergeCell ref="J236:J237"/>
    <mergeCell ref="K236:K237"/>
    <mergeCell ref="L236:L237"/>
    <mergeCell ref="G221:G222"/>
    <mergeCell ref="H221:H222"/>
    <mergeCell ref="I221:I222"/>
    <mergeCell ref="J221:J222"/>
    <mergeCell ref="K221:K222"/>
    <mergeCell ref="L195:L196"/>
    <mergeCell ref="G207:G208"/>
    <mergeCell ref="H207:H208"/>
    <mergeCell ref="I207:I208"/>
    <mergeCell ref="J207:J208"/>
    <mergeCell ref="K207:K208"/>
    <mergeCell ref="L207:L208"/>
    <mergeCell ref="G195:G196"/>
    <mergeCell ref="H195:H196"/>
    <mergeCell ref="I195:I196"/>
    <mergeCell ref="J195:J196"/>
    <mergeCell ref="K195:K196"/>
    <mergeCell ref="G105:G106"/>
    <mergeCell ref="H105:H106"/>
    <mergeCell ref="I105:I106"/>
    <mergeCell ref="J105:J106"/>
    <mergeCell ref="K105:K106"/>
    <mergeCell ref="L105:L106"/>
    <mergeCell ref="J136:J137"/>
    <mergeCell ref="K136:K137"/>
    <mergeCell ref="L136:L137"/>
    <mergeCell ref="L55:L56"/>
    <mergeCell ref="G69:G70"/>
    <mergeCell ref="H69:H70"/>
    <mergeCell ref="I69:I70"/>
    <mergeCell ref="J69:J70"/>
    <mergeCell ref="K69:K70"/>
    <mergeCell ref="L69:L70"/>
    <mergeCell ref="G55:G56"/>
    <mergeCell ref="H55:H56"/>
    <mergeCell ref="I55:I56"/>
    <mergeCell ref="J55:J56"/>
    <mergeCell ref="K55:K56"/>
    <mergeCell ref="K43:K44"/>
    <mergeCell ref="L43:L44"/>
    <mergeCell ref="G1:I5"/>
    <mergeCell ref="J1:L5"/>
    <mergeCell ref="G7:G8"/>
    <mergeCell ref="H7:H8"/>
    <mergeCell ref="I7:I8"/>
    <mergeCell ref="J7:J8"/>
    <mergeCell ref="K7:K8"/>
    <mergeCell ref="L7:L8"/>
    <mergeCell ref="G20:G21"/>
    <mergeCell ref="H20:H21"/>
    <mergeCell ref="I20:I21"/>
    <mergeCell ref="J20:J21"/>
    <mergeCell ref="K20:K21"/>
    <mergeCell ref="L20:L21"/>
    <mergeCell ref="G32:G33"/>
    <mergeCell ref="H32:H33"/>
    <mergeCell ref="I32:I33"/>
    <mergeCell ref="J32:J33"/>
    <mergeCell ref="K32:K33"/>
    <mergeCell ref="A166:A192"/>
    <mergeCell ref="B166:B192"/>
    <mergeCell ref="A256:A271"/>
    <mergeCell ref="M147:P147"/>
    <mergeCell ref="M162:P162"/>
    <mergeCell ref="A221:A252"/>
    <mergeCell ref="B221:B252"/>
    <mergeCell ref="A195:A218"/>
    <mergeCell ref="B195:B218"/>
    <mergeCell ref="M217:P217"/>
    <mergeCell ref="M204:P204"/>
    <mergeCell ref="D177:P177"/>
    <mergeCell ref="D205:P205"/>
    <mergeCell ref="D234:P234"/>
    <mergeCell ref="M191:P191"/>
    <mergeCell ref="M176:P176"/>
    <mergeCell ref="B256:B271"/>
    <mergeCell ref="A136:A163"/>
    <mergeCell ref="G150:G151"/>
    <mergeCell ref="H150:H151"/>
    <mergeCell ref="I150:I151"/>
    <mergeCell ref="J150:J151"/>
    <mergeCell ref="K150:K151"/>
    <mergeCell ref="L150:L151"/>
    <mergeCell ref="M269:P269"/>
    <mergeCell ref="M248:P248"/>
    <mergeCell ref="M233:P233"/>
    <mergeCell ref="G120:G121"/>
    <mergeCell ref="H120:H121"/>
    <mergeCell ref="I120:I121"/>
    <mergeCell ref="J120:J121"/>
    <mergeCell ref="K120:K121"/>
    <mergeCell ref="L120:L121"/>
    <mergeCell ref="G136:G137"/>
    <mergeCell ref="H136:H137"/>
    <mergeCell ref="I136:I137"/>
    <mergeCell ref="L166:L167"/>
    <mergeCell ref="G179:G180"/>
    <mergeCell ref="H179:H180"/>
    <mergeCell ref="I179:I180"/>
    <mergeCell ref="J179:J180"/>
    <mergeCell ref="K179:K180"/>
    <mergeCell ref="L179:L180"/>
    <mergeCell ref="G166:G167"/>
    <mergeCell ref="H166:H167"/>
    <mergeCell ref="I166:I167"/>
    <mergeCell ref="J166:J167"/>
    <mergeCell ref="K166:K167"/>
    <mergeCell ref="P1:P5"/>
    <mergeCell ref="A32:A52"/>
    <mergeCell ref="M17:P17"/>
    <mergeCell ref="A55:A79"/>
    <mergeCell ref="M1:M5"/>
    <mergeCell ref="N1:N5"/>
    <mergeCell ref="O1:O5"/>
    <mergeCell ref="A7:A29"/>
    <mergeCell ref="B55:B79"/>
    <mergeCell ref="M78:P78"/>
    <mergeCell ref="M66:P66"/>
    <mergeCell ref="M51:P51"/>
    <mergeCell ref="M40:P40"/>
    <mergeCell ref="M28:P28"/>
    <mergeCell ref="B32:B52"/>
    <mergeCell ref="B7:B29"/>
    <mergeCell ref="D18:P18"/>
    <mergeCell ref="D41:P41"/>
    <mergeCell ref="D67:P67"/>
    <mergeCell ref="L32:L33"/>
    <mergeCell ref="G43:G44"/>
    <mergeCell ref="H43:H44"/>
    <mergeCell ref="I43:I44"/>
    <mergeCell ref="J43:J44"/>
    <mergeCell ref="B105:B133"/>
    <mergeCell ref="A105:A133"/>
    <mergeCell ref="M90:P90"/>
    <mergeCell ref="B136:B163"/>
    <mergeCell ref="D148:P148"/>
    <mergeCell ref="A82:A102"/>
    <mergeCell ref="B82:B102"/>
    <mergeCell ref="G82:G83"/>
    <mergeCell ref="H82:H83"/>
    <mergeCell ref="I82:I83"/>
    <mergeCell ref="J82:J83"/>
    <mergeCell ref="K82:K83"/>
    <mergeCell ref="L82:L83"/>
    <mergeCell ref="G93:G94"/>
    <mergeCell ref="H93:H94"/>
    <mergeCell ref="D91:P91"/>
    <mergeCell ref="D118:P118"/>
    <mergeCell ref="M132:P132"/>
    <mergeCell ref="M117:P117"/>
    <mergeCell ref="M101:P101"/>
    <mergeCell ref="I93:I94"/>
    <mergeCell ref="J93:J94"/>
    <mergeCell ref="K93:K94"/>
    <mergeCell ref="L93:L9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N260"/>
  <sheetViews>
    <sheetView topLeftCell="A209" zoomScale="80" zoomScaleNormal="80" workbookViewId="0">
      <selection activeCell="D225" sqref="D225"/>
    </sheetView>
  </sheetViews>
  <sheetFormatPr defaultColWidth="0" defaultRowHeight="18" x14ac:dyDescent="0.25"/>
  <cols>
    <col min="1" max="1" width="30.85546875" customWidth="1"/>
    <col min="2" max="2" width="9.28515625" customWidth="1"/>
    <col min="3" max="3" width="9.28515625" style="414" customWidth="1"/>
    <col min="4" max="4" width="40.42578125" customWidth="1"/>
    <col min="5" max="6" width="18.5703125" style="414" customWidth="1"/>
    <col min="7" max="11" width="8.7109375" style="414" customWidth="1"/>
    <col min="12" max="12" width="8.42578125" style="414" customWidth="1"/>
    <col min="13" max="13" width="15.7109375" style="167" customWidth="1"/>
    <col min="14" max="14" width="11" customWidth="1"/>
    <col min="15" max="15" width="10.7109375" customWidth="1"/>
    <col min="16" max="16" width="13.85546875" customWidth="1"/>
    <col min="17" max="17" width="0" style="203" hidden="1" customWidth="1"/>
    <col min="18" max="40" width="0" style="100" hidden="1" customWidth="1"/>
    <col min="41" max="16384" width="9.140625" hidden="1"/>
  </cols>
  <sheetData>
    <row r="1" spans="1:17" ht="19.5" thickBot="1" x14ac:dyDescent="0.35">
      <c r="A1" s="22"/>
    </row>
    <row r="2" spans="1:17" ht="18.75" x14ac:dyDescent="0.2">
      <c r="A2" s="4" t="s">
        <v>0</v>
      </c>
      <c r="B2" s="17" t="s">
        <v>5</v>
      </c>
      <c r="C2" s="397"/>
      <c r="D2" s="17" t="s">
        <v>5</v>
      </c>
      <c r="E2" s="397"/>
      <c r="F2" s="397"/>
      <c r="G2" s="813" t="s">
        <v>1555</v>
      </c>
      <c r="H2" s="814"/>
      <c r="I2" s="815"/>
      <c r="J2" s="813" t="s">
        <v>1556</v>
      </c>
      <c r="K2" s="814"/>
      <c r="L2" s="815"/>
      <c r="M2" s="810" t="s">
        <v>9</v>
      </c>
      <c r="N2" s="810" t="s">
        <v>10</v>
      </c>
      <c r="O2" s="810" t="s">
        <v>11</v>
      </c>
      <c r="P2" s="810" t="s">
        <v>12</v>
      </c>
    </row>
    <row r="3" spans="1:17" ht="18.75" x14ac:dyDescent="0.2">
      <c r="A3" s="27" t="s">
        <v>1</v>
      </c>
      <c r="B3" s="18" t="s">
        <v>6</v>
      </c>
      <c r="C3" s="398"/>
      <c r="D3" s="18" t="s">
        <v>65</v>
      </c>
      <c r="E3" s="398"/>
      <c r="F3" s="398"/>
      <c r="G3" s="816"/>
      <c r="H3" s="817"/>
      <c r="I3" s="818"/>
      <c r="J3" s="816"/>
      <c r="K3" s="817"/>
      <c r="L3" s="818"/>
      <c r="M3" s="811"/>
      <c r="N3" s="811"/>
      <c r="O3" s="811"/>
      <c r="P3" s="811"/>
    </row>
    <row r="4" spans="1:17" ht="18.75" x14ac:dyDescent="0.2">
      <c r="A4" s="27" t="s">
        <v>2</v>
      </c>
      <c r="B4" s="28"/>
      <c r="C4" s="399"/>
      <c r="D4" s="18" t="s">
        <v>66</v>
      </c>
      <c r="E4" s="398"/>
      <c r="F4" s="398"/>
      <c r="G4" s="816"/>
      <c r="H4" s="817"/>
      <c r="I4" s="818"/>
      <c r="J4" s="816"/>
      <c r="K4" s="817"/>
      <c r="L4" s="818"/>
      <c r="M4" s="811"/>
      <c r="N4" s="811"/>
      <c r="O4" s="811"/>
      <c r="P4" s="811"/>
    </row>
    <row r="5" spans="1:17" ht="18.75" x14ac:dyDescent="0.2">
      <c r="A5" s="27" t="s">
        <v>64</v>
      </c>
      <c r="B5" s="28"/>
      <c r="C5" s="399"/>
      <c r="D5" s="28"/>
      <c r="E5" s="399"/>
      <c r="F5" s="399"/>
      <c r="G5" s="816"/>
      <c r="H5" s="817"/>
      <c r="I5" s="818"/>
      <c r="J5" s="816"/>
      <c r="K5" s="817"/>
      <c r="L5" s="818"/>
      <c r="M5" s="811"/>
      <c r="N5" s="811"/>
      <c r="O5" s="811"/>
      <c r="P5" s="811"/>
    </row>
    <row r="6" spans="1:17" ht="18.75" customHeight="1" thickBot="1" x14ac:dyDescent="0.25">
      <c r="A6" s="29" t="s">
        <v>4</v>
      </c>
      <c r="B6" s="30"/>
      <c r="C6" s="400"/>
      <c r="D6" s="30"/>
      <c r="E6" s="400"/>
      <c r="F6" s="400"/>
      <c r="G6" s="819"/>
      <c r="H6" s="820"/>
      <c r="I6" s="821"/>
      <c r="J6" s="819"/>
      <c r="K6" s="820"/>
      <c r="L6" s="821"/>
      <c r="M6" s="812"/>
      <c r="N6" s="812"/>
      <c r="O6" s="812"/>
      <c r="P6" s="812"/>
    </row>
    <row r="7" spans="1:17" ht="39" customHeight="1" thickBot="1" x14ac:dyDescent="0.25">
      <c r="A7" s="193">
        <v>43929</v>
      </c>
      <c r="B7" s="23"/>
      <c r="C7" s="387" t="s">
        <v>1436</v>
      </c>
      <c r="D7" s="124" t="s">
        <v>1351</v>
      </c>
      <c r="E7" s="390" t="s">
        <v>1435</v>
      </c>
      <c r="F7" s="499" t="s">
        <v>1511</v>
      </c>
      <c r="G7" s="499" t="s">
        <v>1557</v>
      </c>
      <c r="H7" s="720" t="s">
        <v>1558</v>
      </c>
      <c r="I7" s="499" t="s">
        <v>1559</v>
      </c>
      <c r="J7" s="720" t="s">
        <v>1446</v>
      </c>
      <c r="K7" s="499" t="s">
        <v>1560</v>
      </c>
      <c r="L7" s="499" t="s">
        <v>1561</v>
      </c>
      <c r="M7" s="166" t="str">
        <f>'Данные по ТП'!C57</f>
        <v>ТМ-400/10</v>
      </c>
      <c r="N7" s="126" t="s">
        <v>1352</v>
      </c>
      <c r="O7" s="125" t="s">
        <v>5</v>
      </c>
      <c r="P7" s="127">
        <f>'Данные по ТП'!F57</f>
        <v>4290</v>
      </c>
    </row>
    <row r="8" spans="1:17" ht="19.5" customHeight="1" thickBot="1" x14ac:dyDescent="0.25">
      <c r="A8" s="725" t="s">
        <v>1618</v>
      </c>
      <c r="B8" s="791" t="s">
        <v>298</v>
      </c>
      <c r="C8" s="401">
        <v>1</v>
      </c>
      <c r="D8" s="173" t="s">
        <v>219</v>
      </c>
      <c r="E8" s="415"/>
      <c r="F8" s="686">
        <f>((O8*1.73*220*0.9)/1000)+((N8*1.73*220*0.9)/1000)+((M8*1.73*220*0.9)/1000)</f>
        <v>0</v>
      </c>
      <c r="G8" s="822">
        <v>239</v>
      </c>
      <c r="H8" s="822">
        <v>208</v>
      </c>
      <c r="I8" s="822">
        <v>247</v>
      </c>
      <c r="J8" s="822">
        <v>422</v>
      </c>
      <c r="K8" s="822">
        <v>419</v>
      </c>
      <c r="L8" s="822">
        <v>419</v>
      </c>
      <c r="M8" s="151"/>
      <c r="N8" s="151"/>
      <c r="O8" s="151"/>
      <c r="P8" s="151"/>
    </row>
    <row r="9" spans="1:17" ht="21" customHeight="1" thickBot="1" x14ac:dyDescent="0.25">
      <c r="A9" s="727"/>
      <c r="B9" s="826"/>
      <c r="C9" s="401">
        <v>2</v>
      </c>
      <c r="D9" s="173" t="s">
        <v>220</v>
      </c>
      <c r="E9" s="415"/>
      <c r="F9" s="686">
        <f t="shared" ref="F9:F15" si="0">((O9*1.73*220*0.9)/1000)+((N9*1.73*220*0.9)/1000)+((M9*1.73*220*0.9)/1000)</f>
        <v>38.021940000000001</v>
      </c>
      <c r="G9" s="823"/>
      <c r="H9" s="823"/>
      <c r="I9" s="823"/>
      <c r="J9" s="823"/>
      <c r="K9" s="823"/>
      <c r="L9" s="823"/>
      <c r="M9" s="151">
        <v>29</v>
      </c>
      <c r="N9" s="151">
        <v>51</v>
      </c>
      <c r="O9" s="151">
        <v>31</v>
      </c>
      <c r="P9" s="151">
        <v>12</v>
      </c>
    </row>
    <row r="10" spans="1:17" ht="18" customHeight="1" thickBot="1" x14ac:dyDescent="0.25">
      <c r="A10" s="727"/>
      <c r="B10" s="826"/>
      <c r="C10" s="401">
        <v>3</v>
      </c>
      <c r="D10" s="173" t="s">
        <v>221</v>
      </c>
      <c r="E10" s="415"/>
      <c r="F10" s="686">
        <f t="shared" si="0"/>
        <v>36.651780000000002</v>
      </c>
      <c r="G10" s="686"/>
      <c r="H10" s="686"/>
      <c r="I10" s="686"/>
      <c r="J10" s="686"/>
      <c r="K10" s="686"/>
      <c r="L10" s="686"/>
      <c r="M10" s="151">
        <v>27</v>
      </c>
      <c r="N10" s="151">
        <v>52</v>
      </c>
      <c r="O10" s="151">
        <v>28</v>
      </c>
      <c r="P10" s="151">
        <v>26</v>
      </c>
    </row>
    <row r="11" spans="1:17" ht="18" customHeight="1" thickBot="1" x14ac:dyDescent="0.25">
      <c r="A11" s="727"/>
      <c r="B11" s="826"/>
      <c r="C11" s="401">
        <v>4</v>
      </c>
      <c r="D11" s="173" t="s">
        <v>222</v>
      </c>
      <c r="E11" s="415"/>
      <c r="F11" s="686">
        <f t="shared" si="0"/>
        <v>0</v>
      </c>
      <c r="G11" s="686"/>
      <c r="H11" s="686"/>
      <c r="I11" s="686"/>
      <c r="J11" s="686"/>
      <c r="K11" s="686"/>
      <c r="L11" s="686"/>
      <c r="M11" s="151">
        <v>0</v>
      </c>
      <c r="N11" s="151">
        <v>0</v>
      </c>
      <c r="O11" s="151">
        <v>0</v>
      </c>
      <c r="P11" s="151">
        <v>0</v>
      </c>
    </row>
    <row r="12" spans="1:17" ht="18" customHeight="1" thickBot="1" x14ac:dyDescent="0.25">
      <c r="A12" s="727"/>
      <c r="B12" s="826"/>
      <c r="C12" s="401">
        <v>6</v>
      </c>
      <c r="D12" s="173" t="s">
        <v>223</v>
      </c>
      <c r="E12" s="415"/>
      <c r="F12" s="686">
        <f t="shared" si="0"/>
        <v>0</v>
      </c>
      <c r="G12" s="686"/>
      <c r="H12" s="686"/>
      <c r="I12" s="686"/>
      <c r="J12" s="686"/>
      <c r="K12" s="686"/>
      <c r="L12" s="686"/>
      <c r="M12" s="151">
        <v>0</v>
      </c>
      <c r="N12" s="151">
        <v>0</v>
      </c>
      <c r="O12" s="151">
        <v>0</v>
      </c>
      <c r="P12" s="151">
        <v>0</v>
      </c>
    </row>
    <row r="13" spans="1:17" ht="20.25" customHeight="1" thickBot="1" x14ac:dyDescent="0.25">
      <c r="A13" s="727"/>
      <c r="B13" s="826"/>
      <c r="C13" s="401">
        <v>7</v>
      </c>
      <c r="D13" s="173" t="s">
        <v>224</v>
      </c>
      <c r="E13" s="415"/>
      <c r="F13" s="686">
        <f t="shared" si="0"/>
        <v>3.4253999999999998</v>
      </c>
      <c r="G13" s="686"/>
      <c r="H13" s="686"/>
      <c r="I13" s="686"/>
      <c r="J13" s="686"/>
      <c r="K13" s="686"/>
      <c r="L13" s="686"/>
      <c r="M13" s="151">
        <v>4</v>
      </c>
      <c r="N13" s="151">
        <v>6</v>
      </c>
      <c r="O13" s="151">
        <v>0</v>
      </c>
      <c r="P13" s="151">
        <v>9</v>
      </c>
    </row>
    <row r="14" spans="1:17" ht="20.25" customHeight="1" thickBot="1" x14ac:dyDescent="0.25">
      <c r="A14" s="726" t="s">
        <v>1619</v>
      </c>
      <c r="B14" s="826"/>
      <c r="C14" s="401">
        <v>8</v>
      </c>
      <c r="D14" s="173" t="s">
        <v>225</v>
      </c>
      <c r="E14" s="415"/>
      <c r="F14" s="686">
        <f t="shared" si="0"/>
        <v>0</v>
      </c>
      <c r="G14" s="686"/>
      <c r="H14" s="686"/>
      <c r="I14" s="686"/>
      <c r="J14" s="686"/>
      <c r="K14" s="686"/>
      <c r="L14" s="686"/>
      <c r="M14" s="151">
        <v>0</v>
      </c>
      <c r="N14" s="151">
        <v>0</v>
      </c>
      <c r="O14" s="151">
        <v>0</v>
      </c>
      <c r="P14" s="151">
        <v>0</v>
      </c>
    </row>
    <row r="15" spans="1:17" ht="21.75" customHeight="1" thickBot="1" x14ac:dyDescent="0.3">
      <c r="A15" s="727"/>
      <c r="B15" s="826"/>
      <c r="C15" s="406"/>
      <c r="D15" s="194"/>
      <c r="E15" s="439"/>
      <c r="F15" s="686">
        <f t="shared" si="0"/>
        <v>0</v>
      </c>
      <c r="G15" s="686"/>
      <c r="H15" s="686"/>
      <c r="I15" s="686"/>
      <c r="J15" s="686"/>
      <c r="K15" s="686"/>
      <c r="L15" s="686"/>
      <c r="M15" s="195"/>
      <c r="N15" s="194"/>
      <c r="O15" s="194"/>
      <c r="P15" s="194"/>
    </row>
    <row r="16" spans="1:17" ht="21.75" customHeight="1" thickBot="1" x14ac:dyDescent="0.35">
      <c r="A16" s="727"/>
      <c r="B16" s="826"/>
      <c r="C16" s="401"/>
      <c r="D16" s="3" t="s">
        <v>1314</v>
      </c>
      <c r="E16" s="393"/>
      <c r="F16" s="393"/>
      <c r="G16" s="393"/>
      <c r="H16" s="393"/>
      <c r="I16" s="393"/>
      <c r="J16" s="393"/>
      <c r="K16" s="393"/>
      <c r="L16" s="393"/>
      <c r="M16" s="38">
        <f>SUM(M8:M14)</f>
        <v>60</v>
      </c>
      <c r="N16" s="38">
        <f>SUM(N8:N14)</f>
        <v>109</v>
      </c>
      <c r="O16" s="38">
        <f>SUM(O8:O14)</f>
        <v>59</v>
      </c>
      <c r="P16" s="38">
        <f>SUM(P8:P14)</f>
        <v>47</v>
      </c>
      <c r="Q16" s="204"/>
    </row>
    <row r="17" spans="1:17" ht="21.75" customHeight="1" thickBot="1" x14ac:dyDescent="0.25">
      <c r="A17" s="727"/>
      <c r="B17" s="826"/>
      <c r="C17" s="401"/>
      <c r="D17" s="3" t="s">
        <v>1315</v>
      </c>
      <c r="E17" s="393"/>
      <c r="F17" s="393"/>
      <c r="G17" s="393"/>
      <c r="H17" s="393"/>
      <c r="I17" s="393"/>
      <c r="J17" s="393"/>
      <c r="K17" s="393"/>
      <c r="L17" s="393"/>
      <c r="M17" s="135">
        <f t="shared" ref="M17:O17" si="1">(M16*1.73*220*0.9)/1000</f>
        <v>20.552400000000002</v>
      </c>
      <c r="N17" s="135">
        <f t="shared" si="1"/>
        <v>37.336860000000001</v>
      </c>
      <c r="O17" s="135">
        <f t="shared" si="1"/>
        <v>20.209859999999995</v>
      </c>
      <c r="P17" s="136"/>
    </row>
    <row r="18" spans="1:17" ht="21.75" customHeight="1" thickBot="1" x14ac:dyDescent="0.25">
      <c r="A18" s="727"/>
      <c r="B18" s="826"/>
      <c r="C18" s="401"/>
      <c r="D18" s="3" t="s">
        <v>1316</v>
      </c>
      <c r="E18" s="394"/>
      <c r="F18" s="394"/>
      <c r="G18" s="394"/>
      <c r="H18" s="394"/>
      <c r="I18" s="394"/>
      <c r="J18" s="394"/>
      <c r="K18" s="394"/>
      <c r="L18" s="394"/>
      <c r="M18" s="788">
        <f>(M17+N17+O17)</f>
        <v>78.099119999999999</v>
      </c>
      <c r="N18" s="789"/>
      <c r="O18" s="789"/>
      <c r="P18" s="790"/>
    </row>
    <row r="19" spans="1:17" ht="21.75" customHeight="1" thickBot="1" x14ac:dyDescent="0.25">
      <c r="A19" s="727"/>
      <c r="B19" s="826"/>
      <c r="C19" s="404"/>
      <c r="D19" s="830"/>
      <c r="E19" s="858"/>
      <c r="F19" s="858"/>
      <c r="G19" s="858"/>
      <c r="H19" s="858"/>
      <c r="I19" s="858"/>
      <c r="J19" s="858"/>
      <c r="K19" s="858"/>
      <c r="L19" s="858"/>
      <c r="M19" s="831"/>
      <c r="N19" s="831"/>
      <c r="O19" s="831"/>
      <c r="P19" s="832"/>
    </row>
    <row r="20" spans="1:17" ht="36" customHeight="1" thickBot="1" x14ac:dyDescent="0.25">
      <c r="A20" s="727"/>
      <c r="B20" s="826"/>
      <c r="C20" s="387" t="s">
        <v>1436</v>
      </c>
      <c r="D20" s="124" t="s">
        <v>1327</v>
      </c>
      <c r="E20" s="390" t="s">
        <v>1435</v>
      </c>
      <c r="F20" s="499" t="s">
        <v>1511</v>
      </c>
      <c r="G20" s="499" t="s">
        <v>1557</v>
      </c>
      <c r="H20" s="720" t="s">
        <v>1558</v>
      </c>
      <c r="I20" s="499" t="s">
        <v>1559</v>
      </c>
      <c r="J20" s="720" t="s">
        <v>1446</v>
      </c>
      <c r="K20" s="499" t="s">
        <v>1560</v>
      </c>
      <c r="L20" s="499" t="s">
        <v>1561</v>
      </c>
      <c r="M20" s="166" t="str">
        <f>'Данные по ТП'!C58</f>
        <v>ТМ-630/10</v>
      </c>
      <c r="N20" s="126" t="s">
        <v>1352</v>
      </c>
      <c r="O20" s="125" t="s">
        <v>5</v>
      </c>
      <c r="P20" s="127">
        <f>'Данные по ТП'!F58</f>
        <v>51602</v>
      </c>
    </row>
    <row r="21" spans="1:17" ht="21" customHeight="1" thickBot="1" x14ac:dyDescent="0.25">
      <c r="A21" s="727"/>
      <c r="B21" s="826"/>
      <c r="C21" s="401">
        <v>9</v>
      </c>
      <c r="D21" s="173" t="s">
        <v>226</v>
      </c>
      <c r="E21" s="415"/>
      <c r="F21" s="686">
        <f>((O21*1.73*220*0.9)/1000)+((N21*1.73*220*0.9)/1000)+((M21*1.73*220*0.9)/1000)</f>
        <v>23.292720000000003</v>
      </c>
      <c r="G21" s="822">
        <v>235</v>
      </c>
      <c r="H21" s="822">
        <v>238</v>
      </c>
      <c r="I21" s="822">
        <v>236</v>
      </c>
      <c r="J21" s="822">
        <v>410</v>
      </c>
      <c r="K21" s="822">
        <v>408</v>
      </c>
      <c r="L21" s="822">
        <v>407</v>
      </c>
      <c r="M21" s="151">
        <v>16</v>
      </c>
      <c r="N21" s="151">
        <v>36</v>
      </c>
      <c r="O21" s="151">
        <v>16</v>
      </c>
      <c r="P21" s="151">
        <v>14</v>
      </c>
    </row>
    <row r="22" spans="1:17" ht="18.75" customHeight="1" thickBot="1" x14ac:dyDescent="0.25">
      <c r="A22" s="727"/>
      <c r="B22" s="826"/>
      <c r="C22" s="401">
        <v>10</v>
      </c>
      <c r="D22" s="173" t="s">
        <v>227</v>
      </c>
      <c r="E22" s="415"/>
      <c r="F22" s="686">
        <f t="shared" ref="F22:F29" si="2">((O22*1.73*220*0.9)/1000)+((N22*1.73*220*0.9)/1000)+((M22*1.73*220*0.9)/1000)</f>
        <v>55.491480000000003</v>
      </c>
      <c r="G22" s="823"/>
      <c r="H22" s="823"/>
      <c r="I22" s="823"/>
      <c r="J22" s="823"/>
      <c r="K22" s="823"/>
      <c r="L22" s="823"/>
      <c r="M22" s="151">
        <v>65</v>
      </c>
      <c r="N22" s="151">
        <v>35</v>
      </c>
      <c r="O22" s="151">
        <v>62</v>
      </c>
      <c r="P22" s="151">
        <v>35</v>
      </c>
    </row>
    <row r="23" spans="1:17" ht="22.5" customHeight="1" thickBot="1" x14ac:dyDescent="0.25">
      <c r="A23" s="727"/>
      <c r="B23" s="826"/>
      <c r="C23" s="401">
        <v>11</v>
      </c>
      <c r="D23" s="173" t="s">
        <v>228</v>
      </c>
      <c r="E23" s="415"/>
      <c r="F23" s="686">
        <f t="shared" si="2"/>
        <v>0</v>
      </c>
      <c r="G23" s="686"/>
      <c r="H23" s="686"/>
      <c r="I23" s="686"/>
      <c r="J23" s="686"/>
      <c r="K23" s="686"/>
      <c r="L23" s="686"/>
      <c r="M23" s="151">
        <v>0</v>
      </c>
      <c r="N23" s="151">
        <v>0</v>
      </c>
      <c r="O23" s="151">
        <v>0</v>
      </c>
      <c r="P23" s="151">
        <v>0</v>
      </c>
    </row>
    <row r="24" spans="1:17" ht="22.5" customHeight="1" thickBot="1" x14ac:dyDescent="0.25">
      <c r="A24" s="727"/>
      <c r="B24" s="826"/>
      <c r="C24" s="401">
        <v>12</v>
      </c>
      <c r="D24" s="173" t="s">
        <v>1617</v>
      </c>
      <c r="E24" s="415"/>
      <c r="F24" s="686"/>
      <c r="G24" s="686"/>
      <c r="H24" s="686"/>
      <c r="I24" s="686"/>
      <c r="J24" s="686"/>
      <c r="K24" s="686"/>
      <c r="L24" s="686"/>
      <c r="M24" s="151">
        <v>50</v>
      </c>
      <c r="N24" s="151">
        <v>50</v>
      </c>
      <c r="O24" s="151">
        <v>47</v>
      </c>
      <c r="P24" s="151">
        <v>12</v>
      </c>
    </row>
    <row r="25" spans="1:17" ht="22.5" customHeight="1" thickBot="1" x14ac:dyDescent="0.25">
      <c r="A25" s="727"/>
      <c r="B25" s="826"/>
      <c r="C25" s="401">
        <v>13</v>
      </c>
      <c r="D25" s="173" t="s">
        <v>969</v>
      </c>
      <c r="E25" s="415"/>
      <c r="F25" s="686">
        <f t="shared" si="2"/>
        <v>0</v>
      </c>
      <c r="G25" s="686"/>
      <c r="H25" s="686"/>
      <c r="I25" s="686"/>
      <c r="J25" s="686"/>
      <c r="K25" s="686"/>
      <c r="L25" s="686"/>
      <c r="M25" s="151"/>
      <c r="N25" s="151"/>
      <c r="O25" s="151"/>
      <c r="P25" s="151"/>
    </row>
    <row r="26" spans="1:17" ht="19.5" thickBot="1" x14ac:dyDescent="0.25">
      <c r="A26" s="727"/>
      <c r="B26" s="826"/>
      <c r="C26" s="401">
        <v>15</v>
      </c>
      <c r="D26" s="173" t="s">
        <v>229</v>
      </c>
      <c r="E26" s="415"/>
      <c r="F26" s="686">
        <f t="shared" si="2"/>
        <v>41.789879999999997</v>
      </c>
      <c r="G26" s="686"/>
      <c r="H26" s="686"/>
      <c r="I26" s="686"/>
      <c r="J26" s="686"/>
      <c r="K26" s="686"/>
      <c r="L26" s="686"/>
      <c r="M26" s="151">
        <v>35</v>
      </c>
      <c r="N26" s="151">
        <v>38</v>
      </c>
      <c r="O26" s="151">
        <v>49</v>
      </c>
      <c r="P26" s="151">
        <v>14</v>
      </c>
    </row>
    <row r="27" spans="1:17" ht="19.5" thickBot="1" x14ac:dyDescent="0.25">
      <c r="A27" s="727"/>
      <c r="B27" s="826"/>
      <c r="C27" s="401">
        <v>16</v>
      </c>
      <c r="D27" s="173" t="s">
        <v>230</v>
      </c>
      <c r="E27" s="415"/>
      <c r="F27" s="686">
        <f t="shared" si="2"/>
        <v>36.651780000000002</v>
      </c>
      <c r="G27" s="686"/>
      <c r="H27" s="686"/>
      <c r="I27" s="686"/>
      <c r="J27" s="686"/>
      <c r="K27" s="686"/>
      <c r="L27" s="686"/>
      <c r="M27" s="151">
        <v>60</v>
      </c>
      <c r="N27" s="151">
        <v>27</v>
      </c>
      <c r="O27" s="151">
        <v>20</v>
      </c>
      <c r="P27" s="151">
        <v>20</v>
      </c>
    </row>
    <row r="28" spans="1:17" ht="18.75" customHeight="1" thickBot="1" x14ac:dyDescent="0.25">
      <c r="A28" s="727"/>
      <c r="B28" s="826"/>
      <c r="C28" s="401">
        <v>17</v>
      </c>
      <c r="D28" s="173" t="s">
        <v>970</v>
      </c>
      <c r="E28" s="415"/>
      <c r="F28" s="686">
        <f t="shared" si="2"/>
        <v>24.320340000000002</v>
      </c>
      <c r="G28" s="686"/>
      <c r="H28" s="686"/>
      <c r="I28" s="686"/>
      <c r="J28" s="686"/>
      <c r="K28" s="686"/>
      <c r="L28" s="686"/>
      <c r="M28" s="151">
        <v>30</v>
      </c>
      <c r="N28" s="151">
        <v>15</v>
      </c>
      <c r="O28" s="151">
        <v>26</v>
      </c>
      <c r="P28" s="151">
        <v>4</v>
      </c>
    </row>
    <row r="29" spans="1:17" ht="18" customHeight="1" thickBot="1" x14ac:dyDescent="0.25">
      <c r="A29" s="727"/>
      <c r="B29" s="826"/>
      <c r="C29" s="401">
        <v>18</v>
      </c>
      <c r="D29" s="173" t="s">
        <v>231</v>
      </c>
      <c r="E29" s="415"/>
      <c r="F29" s="686">
        <f t="shared" si="2"/>
        <v>1.37016</v>
      </c>
      <c r="G29" s="686"/>
      <c r="H29" s="686"/>
      <c r="I29" s="686"/>
      <c r="J29" s="686"/>
      <c r="K29" s="686"/>
      <c r="L29" s="686"/>
      <c r="M29" s="151">
        <v>0</v>
      </c>
      <c r="N29" s="151">
        <v>0</v>
      </c>
      <c r="O29" s="151">
        <v>4</v>
      </c>
      <c r="P29" s="151">
        <v>4</v>
      </c>
    </row>
    <row r="30" spans="1:17" ht="19.5" customHeight="1" thickBot="1" x14ac:dyDescent="0.3">
      <c r="A30" s="727"/>
      <c r="B30" s="826"/>
      <c r="C30" s="406"/>
      <c r="D30" s="194"/>
      <c r="E30" s="439"/>
      <c r="F30" s="439"/>
      <c r="G30" s="439"/>
      <c r="H30" s="439"/>
      <c r="I30" s="439"/>
      <c r="J30" s="439"/>
      <c r="K30" s="439"/>
      <c r="L30" s="439"/>
      <c r="M30" s="195"/>
      <c r="N30" s="194"/>
      <c r="O30" s="194"/>
      <c r="P30" s="194"/>
    </row>
    <row r="31" spans="1:17" ht="19.5" customHeight="1" thickBot="1" x14ac:dyDescent="0.3">
      <c r="A31" s="727"/>
      <c r="B31" s="826"/>
      <c r="C31" s="406"/>
      <c r="D31" s="194"/>
      <c r="E31" s="439"/>
      <c r="F31" s="439"/>
      <c r="G31" s="439"/>
      <c r="H31" s="439"/>
      <c r="I31" s="439"/>
      <c r="J31" s="439"/>
      <c r="K31" s="439"/>
      <c r="L31" s="439"/>
      <c r="M31" s="195"/>
      <c r="N31" s="194"/>
      <c r="O31" s="194"/>
      <c r="P31" s="194"/>
      <c r="Q31" s="204"/>
    </row>
    <row r="32" spans="1:17" ht="19.5" customHeight="1" thickBot="1" x14ac:dyDescent="0.35">
      <c r="A32" s="727"/>
      <c r="B32" s="826"/>
      <c r="C32" s="401"/>
      <c r="D32" s="3" t="s">
        <v>1313</v>
      </c>
      <c r="E32" s="393"/>
      <c r="F32" s="393"/>
      <c r="G32" s="393"/>
      <c r="H32" s="393"/>
      <c r="I32" s="393"/>
      <c r="J32" s="393"/>
      <c r="K32" s="393"/>
      <c r="L32" s="393"/>
      <c r="M32" s="38">
        <f>SUM(M21:M29)</f>
        <v>256</v>
      </c>
      <c r="N32" s="38">
        <f>SUM(N21:N29)</f>
        <v>201</v>
      </c>
      <c r="O32" s="38">
        <f>SUM(O21:O29)</f>
        <v>224</v>
      </c>
      <c r="P32" s="38">
        <f>SUM(P21:P29)</f>
        <v>103</v>
      </c>
    </row>
    <row r="33" spans="1:17" ht="19.5" customHeight="1" thickBot="1" x14ac:dyDescent="0.25">
      <c r="A33" s="727"/>
      <c r="B33" s="826"/>
      <c r="C33" s="401"/>
      <c r="D33" s="3" t="s">
        <v>1315</v>
      </c>
      <c r="E33" s="393"/>
      <c r="F33" s="393"/>
      <c r="G33" s="393"/>
      <c r="H33" s="393"/>
      <c r="I33" s="393"/>
      <c r="J33" s="393"/>
      <c r="K33" s="393"/>
      <c r="L33" s="393"/>
      <c r="M33" s="135">
        <f t="shared" ref="M33:O33" si="3">(M32*1.73*220*0.9)/1000</f>
        <v>87.690240000000003</v>
      </c>
      <c r="N33" s="135">
        <f t="shared" si="3"/>
        <v>68.850540000000009</v>
      </c>
      <c r="O33" s="135">
        <f t="shared" si="3"/>
        <v>76.728959999999987</v>
      </c>
      <c r="P33" s="136"/>
    </row>
    <row r="34" spans="1:17" ht="19.5" customHeight="1" thickBot="1" x14ac:dyDescent="0.25">
      <c r="A34" s="727"/>
      <c r="B34" s="826"/>
      <c r="C34" s="401"/>
      <c r="D34" s="3" t="s">
        <v>1317</v>
      </c>
      <c r="E34" s="394"/>
      <c r="F34" s="394"/>
      <c r="G34" s="394"/>
      <c r="H34" s="394"/>
      <c r="I34" s="394"/>
      <c r="J34" s="394"/>
      <c r="K34" s="394"/>
      <c r="L34" s="394"/>
      <c r="M34" s="788">
        <f>(M33+N33+O33)</f>
        <v>233.26974000000001</v>
      </c>
      <c r="N34" s="789"/>
      <c r="O34" s="789"/>
      <c r="P34" s="790"/>
    </row>
    <row r="35" spans="1:17" ht="21" customHeight="1" thickBot="1" x14ac:dyDescent="0.25">
      <c r="A35" s="728"/>
      <c r="B35" s="827"/>
      <c r="C35" s="406"/>
      <c r="D35" s="42" t="s">
        <v>59</v>
      </c>
      <c r="E35" s="434"/>
      <c r="F35" s="434"/>
      <c r="G35" s="434"/>
      <c r="H35" s="434"/>
      <c r="I35" s="434"/>
      <c r="J35" s="434"/>
      <c r="K35" s="434"/>
      <c r="L35" s="434"/>
      <c r="M35" s="42">
        <f>M32+M16</f>
        <v>316</v>
      </c>
      <c r="N35" s="42">
        <f>N32+N16</f>
        <v>310</v>
      </c>
      <c r="O35" s="42">
        <f>O32+O16</f>
        <v>283</v>
      </c>
      <c r="P35" s="42">
        <f>P32+P16</f>
        <v>150</v>
      </c>
    </row>
    <row r="36" spans="1:17" ht="39" customHeight="1" thickBot="1" x14ac:dyDescent="0.3">
      <c r="A36" s="637"/>
      <c r="B36" s="617"/>
      <c r="C36" s="620"/>
      <c r="D36" s="642" t="str">
        <f>HYPERLINK("#Оглавление!h8","&lt;&lt;&lt;&lt;&lt;")</f>
        <v>&lt;&lt;&lt;&lt;&lt;</v>
      </c>
      <c r="E36" s="620"/>
      <c r="F36" s="675"/>
      <c r="G36" s="675"/>
      <c r="H36" s="675"/>
      <c r="I36" s="675"/>
      <c r="J36" s="675"/>
      <c r="K36" s="675"/>
      <c r="L36" s="675"/>
      <c r="M36" s="617"/>
      <c r="N36" s="617"/>
      <c r="O36" s="617"/>
      <c r="P36" s="617"/>
    </row>
    <row r="37" spans="1:17" ht="39.75" customHeight="1" thickBot="1" x14ac:dyDescent="0.25">
      <c r="A37" s="193">
        <v>43929</v>
      </c>
      <c r="B37" s="23"/>
      <c r="C37" s="387" t="s">
        <v>1436</v>
      </c>
      <c r="D37" s="124" t="s">
        <v>1351</v>
      </c>
      <c r="E37" s="390" t="s">
        <v>1435</v>
      </c>
      <c r="F37" s="499" t="s">
        <v>1511</v>
      </c>
      <c r="G37" s="499" t="s">
        <v>1557</v>
      </c>
      <c r="H37" s="720" t="s">
        <v>1558</v>
      </c>
      <c r="I37" s="499" t="s">
        <v>1559</v>
      </c>
      <c r="J37" s="720" t="s">
        <v>1446</v>
      </c>
      <c r="K37" s="499" t="s">
        <v>1560</v>
      </c>
      <c r="L37" s="499" t="s">
        <v>1561</v>
      </c>
      <c r="M37" s="166" t="str">
        <f>'Данные по ТП'!C59</f>
        <v>ТМ-400/10</v>
      </c>
      <c r="N37" s="126" t="s">
        <v>1352</v>
      </c>
      <c r="O37" s="125" t="s">
        <v>5</v>
      </c>
      <c r="P37" s="127">
        <f>'Данные по ТП'!F59</f>
        <v>23272</v>
      </c>
    </row>
    <row r="38" spans="1:17" ht="21.75" customHeight="1" thickBot="1" x14ac:dyDescent="0.25">
      <c r="A38" s="794" t="s">
        <v>1586</v>
      </c>
      <c r="B38" s="791" t="s">
        <v>299</v>
      </c>
      <c r="C38" s="401">
        <v>4</v>
      </c>
      <c r="D38" s="173" t="s">
        <v>971</v>
      </c>
      <c r="E38" s="415"/>
      <c r="F38" s="686">
        <f>((O38*1.73*220*0.9)/1000)+((N38*1.73*220*0.9)/1000)+((M38*1.73*220*0.9)/1000)</f>
        <v>43.160039999999995</v>
      </c>
      <c r="G38" s="822">
        <v>235</v>
      </c>
      <c r="H38" s="822">
        <v>242</v>
      </c>
      <c r="I38" s="822">
        <v>242</v>
      </c>
      <c r="J38" s="822">
        <v>415</v>
      </c>
      <c r="K38" s="822">
        <v>420</v>
      </c>
      <c r="L38" s="822">
        <v>418</v>
      </c>
      <c r="M38" s="151">
        <v>46</v>
      </c>
      <c r="N38" s="151">
        <v>42</v>
      </c>
      <c r="O38" s="151">
        <v>38</v>
      </c>
      <c r="P38" s="151">
        <v>13</v>
      </c>
    </row>
    <row r="39" spans="1:17" ht="21" customHeight="1" thickBot="1" x14ac:dyDescent="0.25">
      <c r="A39" s="856"/>
      <c r="B39" s="828"/>
      <c r="C39" s="401">
        <v>6</v>
      </c>
      <c r="D39" s="173" t="s">
        <v>232</v>
      </c>
      <c r="E39" s="415"/>
      <c r="F39" s="686">
        <f t="shared" ref="F39:F42" si="4">((O39*1.73*220*0.9)/1000)+((N39*1.73*220*0.9)/1000)+((M39*1.73*220*0.9)/1000)</f>
        <v>30.486060000000002</v>
      </c>
      <c r="G39" s="823"/>
      <c r="H39" s="823"/>
      <c r="I39" s="823"/>
      <c r="J39" s="823"/>
      <c r="K39" s="823"/>
      <c r="L39" s="823"/>
      <c r="M39" s="151">
        <v>24</v>
      </c>
      <c r="N39" s="151">
        <v>25</v>
      </c>
      <c r="O39" s="151">
        <v>40</v>
      </c>
      <c r="P39" s="151">
        <v>18</v>
      </c>
    </row>
    <row r="40" spans="1:17" ht="24" customHeight="1" thickBot="1" x14ac:dyDescent="0.25">
      <c r="A40" s="856"/>
      <c r="B40" s="828"/>
      <c r="C40" s="401">
        <v>21</v>
      </c>
      <c r="D40" s="173" t="s">
        <v>972</v>
      </c>
      <c r="E40" s="415"/>
      <c r="F40" s="686">
        <f t="shared" si="4"/>
        <v>0</v>
      </c>
      <c r="G40" s="686"/>
      <c r="H40" s="686"/>
      <c r="I40" s="686"/>
      <c r="J40" s="686"/>
      <c r="K40" s="686"/>
      <c r="L40" s="686"/>
      <c r="M40" s="151"/>
      <c r="N40" s="151"/>
      <c r="O40" s="151"/>
      <c r="P40" s="151"/>
    </row>
    <row r="41" spans="1:17" ht="24" customHeight="1" thickBot="1" x14ac:dyDescent="0.25">
      <c r="A41" s="856"/>
      <c r="B41" s="828"/>
      <c r="C41" s="401">
        <v>23</v>
      </c>
      <c r="D41" s="173" t="s">
        <v>973</v>
      </c>
      <c r="E41" s="415"/>
      <c r="F41" s="686">
        <f t="shared" si="4"/>
        <v>1.37016</v>
      </c>
      <c r="G41" s="686"/>
      <c r="H41" s="686"/>
      <c r="I41" s="686"/>
      <c r="J41" s="686"/>
      <c r="K41" s="686"/>
      <c r="L41" s="686"/>
      <c r="M41" s="151">
        <v>1</v>
      </c>
      <c r="N41" s="151">
        <v>3</v>
      </c>
      <c r="O41" s="151">
        <v>0</v>
      </c>
      <c r="P41" s="151">
        <v>2</v>
      </c>
    </row>
    <row r="42" spans="1:17" ht="19.5" thickBot="1" x14ac:dyDescent="0.25">
      <c r="A42" s="856"/>
      <c r="B42" s="828"/>
      <c r="C42" s="401">
        <v>24</v>
      </c>
      <c r="D42" s="173" t="s">
        <v>974</v>
      </c>
      <c r="E42" s="415"/>
      <c r="F42" s="686">
        <f t="shared" si="4"/>
        <v>0.68508000000000002</v>
      </c>
      <c r="G42" s="686"/>
      <c r="H42" s="686"/>
      <c r="I42" s="686"/>
      <c r="J42" s="686"/>
      <c r="K42" s="686"/>
      <c r="L42" s="686"/>
      <c r="M42" s="151">
        <v>1</v>
      </c>
      <c r="N42" s="151">
        <v>0</v>
      </c>
      <c r="O42" s="151">
        <v>1</v>
      </c>
      <c r="P42" s="151">
        <v>0</v>
      </c>
    </row>
    <row r="43" spans="1:17" ht="18.75" thickBot="1" x14ac:dyDescent="0.3">
      <c r="A43" s="856"/>
      <c r="B43" s="828"/>
      <c r="C43" s="406"/>
      <c r="D43" s="194"/>
      <c r="E43" s="439"/>
      <c r="F43" s="686"/>
      <c r="G43" s="686"/>
      <c r="H43" s="686"/>
      <c r="I43" s="686"/>
      <c r="J43" s="686"/>
      <c r="K43" s="686"/>
      <c r="L43" s="686"/>
      <c r="M43" s="195"/>
      <c r="N43" s="194"/>
      <c r="O43" s="194"/>
      <c r="P43" s="194"/>
    </row>
    <row r="44" spans="1:17" ht="19.5" thickBot="1" x14ac:dyDescent="0.35">
      <c r="A44" s="856"/>
      <c r="B44" s="828"/>
      <c r="C44" s="401"/>
      <c r="D44" s="3" t="s">
        <v>1314</v>
      </c>
      <c r="E44" s="393"/>
      <c r="F44" s="686"/>
      <c r="G44" s="686"/>
      <c r="H44" s="686"/>
      <c r="I44" s="686"/>
      <c r="J44" s="686"/>
      <c r="K44" s="686"/>
      <c r="L44" s="686"/>
      <c r="M44" s="38">
        <f>SUM(M38:M42)</f>
        <v>72</v>
      </c>
      <c r="N44" s="38">
        <f>SUM(N38:N42)</f>
        <v>70</v>
      </c>
      <c r="O44" s="38">
        <f>SUM(O38:O42)</f>
        <v>79</v>
      </c>
      <c r="P44" s="38">
        <f>SUM(P38:P42)</f>
        <v>33</v>
      </c>
      <c r="Q44" s="204"/>
    </row>
    <row r="45" spans="1:17" ht="19.5" thickBot="1" x14ac:dyDescent="0.25">
      <c r="A45" s="856"/>
      <c r="B45" s="828"/>
      <c r="C45" s="401"/>
      <c r="D45" s="3" t="s">
        <v>1315</v>
      </c>
      <c r="E45" s="393"/>
      <c r="F45" s="686"/>
      <c r="G45" s="686"/>
      <c r="H45" s="686"/>
      <c r="I45" s="686"/>
      <c r="J45" s="686"/>
      <c r="K45" s="686"/>
      <c r="L45" s="686"/>
      <c r="M45" s="135">
        <f t="shared" ref="M45:O45" si="5">(M44*1.73*220*0.9)/1000</f>
        <v>24.662880000000001</v>
      </c>
      <c r="N45" s="135">
        <f t="shared" si="5"/>
        <v>23.977799999999998</v>
      </c>
      <c r="O45" s="135">
        <f t="shared" si="5"/>
        <v>27.060659999999999</v>
      </c>
      <c r="P45" s="136"/>
      <c r="Q45" s="204"/>
    </row>
    <row r="46" spans="1:17" ht="18.75" thickBot="1" x14ac:dyDescent="0.25">
      <c r="A46" s="856"/>
      <c r="B46" s="828"/>
      <c r="C46" s="401"/>
      <c r="D46" s="3" t="s">
        <v>1316</v>
      </c>
      <c r="E46" s="394"/>
      <c r="F46" s="394"/>
      <c r="G46" s="394"/>
      <c r="H46" s="394"/>
      <c r="I46" s="394"/>
      <c r="J46" s="394"/>
      <c r="K46" s="394"/>
      <c r="L46" s="394"/>
      <c r="M46" s="788">
        <f>(M45+N45+O45)</f>
        <v>75.701340000000002</v>
      </c>
      <c r="N46" s="789"/>
      <c r="O46" s="789"/>
      <c r="P46" s="790"/>
      <c r="Q46" s="204"/>
    </row>
    <row r="47" spans="1:17" ht="19.5" thickBot="1" x14ac:dyDescent="0.25">
      <c r="A47" s="856"/>
      <c r="B47" s="828"/>
      <c r="C47" s="404"/>
      <c r="D47" s="830"/>
      <c r="E47" s="858"/>
      <c r="F47" s="858"/>
      <c r="G47" s="858"/>
      <c r="H47" s="858"/>
      <c r="I47" s="858"/>
      <c r="J47" s="858"/>
      <c r="K47" s="858"/>
      <c r="L47" s="858"/>
      <c r="M47" s="831"/>
      <c r="N47" s="831"/>
      <c r="O47" s="831"/>
      <c r="P47" s="832"/>
    </row>
    <row r="48" spans="1:17" ht="40.5" customHeight="1" thickBot="1" x14ac:dyDescent="0.25">
      <c r="A48" s="856"/>
      <c r="B48" s="828"/>
      <c r="C48" s="387" t="s">
        <v>1436</v>
      </c>
      <c r="D48" s="124" t="s">
        <v>1327</v>
      </c>
      <c r="E48" s="390" t="s">
        <v>1435</v>
      </c>
      <c r="F48" s="499" t="s">
        <v>1511</v>
      </c>
      <c r="G48" s="499" t="s">
        <v>1557</v>
      </c>
      <c r="H48" s="720" t="s">
        <v>1558</v>
      </c>
      <c r="I48" s="499" t="s">
        <v>1559</v>
      </c>
      <c r="J48" s="720" t="s">
        <v>1446</v>
      </c>
      <c r="K48" s="499" t="s">
        <v>1560</v>
      </c>
      <c r="L48" s="499" t="s">
        <v>1561</v>
      </c>
      <c r="M48" s="166" t="str">
        <f>'Данные по ТП'!C60</f>
        <v>ТМ-400/10</v>
      </c>
      <c r="N48" s="126" t="s">
        <v>1352</v>
      </c>
      <c r="O48" s="125" t="s">
        <v>5</v>
      </c>
      <c r="P48" s="138">
        <f>'Данные по ТП'!F60</f>
        <v>71460</v>
      </c>
    </row>
    <row r="49" spans="1:17" ht="25.5" customHeight="1" thickBot="1" x14ac:dyDescent="0.25">
      <c r="A49" s="856"/>
      <c r="B49" s="828"/>
      <c r="C49" s="401">
        <v>14</v>
      </c>
      <c r="D49" s="173" t="s">
        <v>233</v>
      </c>
      <c r="E49" s="415"/>
      <c r="F49" s="686">
        <f>((O49*1.73*220*0.9)/1000)+((N49*1.73*220*0.9)/1000)+((M49*1.73*220*0.9)/1000)</f>
        <v>39.734640000000006</v>
      </c>
      <c r="G49" s="822"/>
      <c r="H49" s="822"/>
      <c r="I49" s="822"/>
      <c r="J49" s="822"/>
      <c r="K49" s="822"/>
      <c r="L49" s="822"/>
      <c r="M49" s="151">
        <v>65</v>
      </c>
      <c r="N49" s="151">
        <v>32</v>
      </c>
      <c r="O49" s="151">
        <v>19</v>
      </c>
      <c r="P49" s="151">
        <v>33</v>
      </c>
    </row>
    <row r="50" spans="1:17" ht="22.5" customHeight="1" thickBot="1" x14ac:dyDescent="0.25">
      <c r="A50" s="856"/>
      <c r="B50" s="828"/>
      <c r="C50" s="401">
        <v>16</v>
      </c>
      <c r="D50" s="173" t="s">
        <v>234</v>
      </c>
      <c r="E50" s="415"/>
      <c r="F50" s="686">
        <f t="shared" ref="F50:F56" si="6">((O50*1.73*220*0.9)/1000)+((N50*1.73*220*0.9)/1000)+((M50*1.73*220*0.9)/1000)</f>
        <v>29.800980000000003</v>
      </c>
      <c r="G50" s="823"/>
      <c r="H50" s="823"/>
      <c r="I50" s="823"/>
      <c r="J50" s="823"/>
      <c r="K50" s="823"/>
      <c r="L50" s="823"/>
      <c r="M50" s="151">
        <v>32</v>
      </c>
      <c r="N50" s="151">
        <v>30</v>
      </c>
      <c r="O50" s="151">
        <v>25</v>
      </c>
      <c r="P50" s="151">
        <v>10</v>
      </c>
    </row>
    <row r="51" spans="1:17" ht="24" customHeight="1" thickBot="1" x14ac:dyDescent="0.25">
      <c r="A51" s="856"/>
      <c r="B51" s="828"/>
      <c r="C51" s="401">
        <v>17</v>
      </c>
      <c r="D51" s="173" t="s">
        <v>975</v>
      </c>
      <c r="E51" s="415"/>
      <c r="F51" s="686">
        <f t="shared" si="6"/>
        <v>0</v>
      </c>
      <c r="G51" s="686"/>
      <c r="H51" s="686"/>
      <c r="I51" s="686"/>
      <c r="J51" s="686"/>
      <c r="K51" s="686"/>
      <c r="L51" s="686"/>
      <c r="M51" s="151">
        <v>0</v>
      </c>
      <c r="N51" s="151">
        <v>0</v>
      </c>
      <c r="O51" s="151">
        <v>0</v>
      </c>
      <c r="P51" s="151">
        <v>0</v>
      </c>
    </row>
    <row r="52" spans="1:17" ht="22.5" customHeight="1" thickBot="1" x14ac:dyDescent="0.25">
      <c r="A52" s="856"/>
      <c r="B52" s="828"/>
      <c r="C52" s="401">
        <v>18</v>
      </c>
      <c r="D52" s="173" t="s">
        <v>235</v>
      </c>
      <c r="E52" s="415"/>
      <c r="F52" s="686">
        <f t="shared" si="6"/>
        <v>0</v>
      </c>
      <c r="G52" s="686"/>
      <c r="H52" s="686"/>
      <c r="I52" s="686"/>
      <c r="J52" s="686"/>
      <c r="K52" s="686"/>
      <c r="L52" s="686"/>
      <c r="M52" s="151">
        <v>0</v>
      </c>
      <c r="N52" s="151">
        <v>0</v>
      </c>
      <c r="O52" s="151">
        <v>0</v>
      </c>
      <c r="P52" s="151">
        <v>0</v>
      </c>
    </row>
    <row r="53" spans="1:17" ht="21" customHeight="1" thickBot="1" x14ac:dyDescent="0.25">
      <c r="A53" s="856"/>
      <c r="B53" s="828"/>
      <c r="C53" s="401">
        <v>19</v>
      </c>
      <c r="D53" s="173" t="s">
        <v>976</v>
      </c>
      <c r="E53" s="415"/>
      <c r="F53" s="686">
        <f t="shared" si="6"/>
        <v>7.5358800000000006</v>
      </c>
      <c r="G53" s="686"/>
      <c r="H53" s="686"/>
      <c r="I53" s="686"/>
      <c r="J53" s="686"/>
      <c r="K53" s="686"/>
      <c r="L53" s="686"/>
      <c r="M53" s="151">
        <v>7</v>
      </c>
      <c r="N53" s="151">
        <v>5</v>
      </c>
      <c r="O53" s="151">
        <v>10</v>
      </c>
      <c r="P53" s="151">
        <v>6</v>
      </c>
    </row>
    <row r="54" spans="1:17" ht="23.25" customHeight="1" thickBot="1" x14ac:dyDescent="0.25">
      <c r="A54" s="856"/>
      <c r="B54" s="828"/>
      <c r="C54" s="401">
        <v>20</v>
      </c>
      <c r="D54" s="173" t="s">
        <v>977</v>
      </c>
      <c r="E54" s="415"/>
      <c r="F54" s="686">
        <f t="shared" si="6"/>
        <v>0</v>
      </c>
      <c r="G54" s="686"/>
      <c r="H54" s="686"/>
      <c r="I54" s="686"/>
      <c r="J54" s="686"/>
      <c r="K54" s="686"/>
      <c r="L54" s="686"/>
      <c r="M54" s="151">
        <v>0</v>
      </c>
      <c r="N54" s="151">
        <v>0</v>
      </c>
      <c r="O54" s="151">
        <v>0</v>
      </c>
      <c r="P54" s="151">
        <v>0</v>
      </c>
    </row>
    <row r="55" spans="1:17" ht="18.75" thickBot="1" x14ac:dyDescent="0.3">
      <c r="A55" s="856"/>
      <c r="B55" s="828"/>
      <c r="C55" s="406"/>
      <c r="D55" s="194"/>
      <c r="E55" s="439"/>
      <c r="F55" s="686">
        <f t="shared" si="6"/>
        <v>0</v>
      </c>
      <c r="G55" s="686"/>
      <c r="H55" s="686"/>
      <c r="I55" s="686"/>
      <c r="J55" s="686"/>
      <c r="K55" s="686"/>
      <c r="L55" s="686"/>
      <c r="M55" s="195"/>
      <c r="N55" s="194"/>
      <c r="O55" s="194"/>
      <c r="P55" s="194"/>
    </row>
    <row r="56" spans="1:17" ht="18.75" thickBot="1" x14ac:dyDescent="0.3">
      <c r="A56" s="856"/>
      <c r="B56" s="828"/>
      <c r="C56" s="406"/>
      <c r="D56" s="194"/>
      <c r="E56" s="439"/>
      <c r="F56" s="686">
        <f t="shared" si="6"/>
        <v>0</v>
      </c>
      <c r="G56" s="686"/>
      <c r="H56" s="686"/>
      <c r="I56" s="686"/>
      <c r="J56" s="686"/>
      <c r="K56" s="686"/>
      <c r="L56" s="686"/>
      <c r="M56" s="195"/>
      <c r="N56" s="194"/>
      <c r="O56" s="194"/>
      <c r="P56" s="194"/>
      <c r="Q56" s="204"/>
    </row>
    <row r="57" spans="1:17" ht="18.75" thickBot="1" x14ac:dyDescent="0.3">
      <c r="A57" s="856"/>
      <c r="B57" s="828"/>
      <c r="C57" s="406"/>
      <c r="D57" s="194"/>
      <c r="E57" s="439"/>
      <c r="F57" s="439"/>
      <c r="G57" s="439"/>
      <c r="H57" s="439"/>
      <c r="I57" s="439"/>
      <c r="J57" s="439"/>
      <c r="K57" s="439"/>
      <c r="L57" s="439"/>
      <c r="M57" s="195"/>
      <c r="N57" s="194"/>
      <c r="O57" s="194"/>
      <c r="P57" s="194"/>
    </row>
    <row r="58" spans="1:17" ht="19.5" thickBot="1" x14ac:dyDescent="0.25">
      <c r="A58" s="856"/>
      <c r="B58" s="828"/>
      <c r="C58" s="401"/>
      <c r="D58" s="3" t="s">
        <v>1313</v>
      </c>
      <c r="E58" s="393"/>
      <c r="F58" s="393"/>
      <c r="G58" s="393"/>
      <c r="H58" s="393"/>
      <c r="I58" s="393"/>
      <c r="J58" s="393"/>
      <c r="K58" s="393"/>
      <c r="L58" s="393"/>
      <c r="M58" s="1">
        <f>SUM(M49:M54)</f>
        <v>104</v>
      </c>
      <c r="N58" s="1">
        <f>SUM(N49:N54)</f>
        <v>67</v>
      </c>
      <c r="O58" s="1">
        <f>SUM(O49:O54)</f>
        <v>54</v>
      </c>
      <c r="P58" s="1">
        <f>SUM(P49:P54)</f>
        <v>49</v>
      </c>
    </row>
    <row r="59" spans="1:17" ht="19.5" thickBot="1" x14ac:dyDescent="0.25">
      <c r="A59" s="856"/>
      <c r="B59" s="828"/>
      <c r="C59" s="401"/>
      <c r="D59" s="3" t="s">
        <v>1315</v>
      </c>
      <c r="E59" s="393"/>
      <c r="F59" s="393"/>
      <c r="G59" s="393"/>
      <c r="H59" s="393"/>
      <c r="I59" s="393"/>
      <c r="J59" s="393"/>
      <c r="K59" s="393"/>
      <c r="L59" s="393"/>
      <c r="M59" s="135">
        <f t="shared" ref="M59:O59" si="7">(M58*1.73*220*0.9)/1000</f>
        <v>35.624159999999996</v>
      </c>
      <c r="N59" s="135">
        <f t="shared" si="7"/>
        <v>22.95018</v>
      </c>
      <c r="O59" s="135">
        <f t="shared" si="7"/>
        <v>18.497160000000004</v>
      </c>
      <c r="P59" s="136"/>
    </row>
    <row r="60" spans="1:17" ht="18.75" thickBot="1" x14ac:dyDescent="0.25">
      <c r="A60" s="856"/>
      <c r="B60" s="828"/>
      <c r="C60" s="401"/>
      <c r="D60" s="3" t="s">
        <v>1317</v>
      </c>
      <c r="E60" s="394"/>
      <c r="F60" s="394"/>
      <c r="G60" s="394"/>
      <c r="H60" s="394"/>
      <c r="I60" s="394"/>
      <c r="J60" s="394"/>
      <c r="K60" s="394"/>
      <c r="L60" s="394"/>
      <c r="M60" s="788">
        <f>(M59+N59+O59)</f>
        <v>77.0715</v>
      </c>
      <c r="N60" s="789"/>
      <c r="O60" s="789"/>
      <c r="P60" s="790"/>
    </row>
    <row r="61" spans="1:17" ht="24" customHeight="1" thickBot="1" x14ac:dyDescent="0.25">
      <c r="A61" s="857"/>
      <c r="B61" s="829"/>
      <c r="C61" s="406"/>
      <c r="D61" s="42" t="s">
        <v>59</v>
      </c>
      <c r="E61" s="398"/>
      <c r="F61" s="398"/>
      <c r="G61" s="398"/>
      <c r="H61" s="398"/>
      <c r="I61" s="398"/>
      <c r="J61" s="398"/>
      <c r="K61" s="398"/>
      <c r="L61" s="398"/>
      <c r="M61" s="10">
        <f>M58+M44</f>
        <v>176</v>
      </c>
      <c r="N61" s="10">
        <f>N58+N44</f>
        <v>137</v>
      </c>
      <c r="O61" s="10">
        <f>O58+O44</f>
        <v>133</v>
      </c>
      <c r="P61" s="10">
        <f>P58+P44</f>
        <v>82</v>
      </c>
    </row>
    <row r="62" spans="1:17" ht="37.5" customHeight="1" thickBot="1" x14ac:dyDescent="0.3">
      <c r="A62" s="637"/>
      <c r="B62" s="617"/>
      <c r="C62" s="620"/>
      <c r="D62" s="642" t="str">
        <f>HYPERLINK("#Оглавление!h8","&lt;&lt;&lt;&lt;&lt;")</f>
        <v>&lt;&lt;&lt;&lt;&lt;</v>
      </c>
      <c r="E62" s="620"/>
      <c r="F62" s="675"/>
      <c r="G62" s="675"/>
      <c r="H62" s="675"/>
      <c r="I62" s="675"/>
      <c r="J62" s="675"/>
      <c r="K62" s="675"/>
      <c r="L62" s="675"/>
      <c r="M62" s="617"/>
      <c r="N62" s="617"/>
      <c r="O62" s="617"/>
      <c r="P62" s="617"/>
    </row>
    <row r="63" spans="1:17" ht="39.75" customHeight="1" thickBot="1" x14ac:dyDescent="0.25">
      <c r="A63" s="193">
        <v>43929</v>
      </c>
      <c r="B63" s="23"/>
      <c r="C63" s="387" t="s">
        <v>1436</v>
      </c>
      <c r="D63" s="124" t="s">
        <v>1351</v>
      </c>
      <c r="E63" s="390" t="s">
        <v>1435</v>
      </c>
      <c r="F63" s="499" t="s">
        <v>1511</v>
      </c>
      <c r="G63" s="499" t="s">
        <v>1557</v>
      </c>
      <c r="H63" s="720" t="s">
        <v>1558</v>
      </c>
      <c r="I63" s="499" t="s">
        <v>1559</v>
      </c>
      <c r="J63" s="720" t="s">
        <v>1446</v>
      </c>
      <c r="K63" s="499" t="s">
        <v>1560</v>
      </c>
      <c r="L63" s="499" t="s">
        <v>1561</v>
      </c>
      <c r="M63" s="166" t="str">
        <f>'Данные по ТП'!C61</f>
        <v>ТМ-400/10</v>
      </c>
      <c r="N63" s="126" t="s">
        <v>1352</v>
      </c>
      <c r="O63" s="125" t="s">
        <v>5</v>
      </c>
      <c r="P63" s="127">
        <f>'Данные по ТП'!F61</f>
        <v>36799</v>
      </c>
    </row>
    <row r="64" spans="1:17" ht="18.75" customHeight="1" thickBot="1" x14ac:dyDescent="0.25">
      <c r="A64" s="794" t="s">
        <v>1586</v>
      </c>
      <c r="B64" s="791" t="s">
        <v>300</v>
      </c>
      <c r="C64" s="401">
        <v>1</v>
      </c>
      <c r="D64" s="173" t="s">
        <v>1013</v>
      </c>
      <c r="E64" s="415"/>
      <c r="F64" s="686">
        <f>((O64*1.73*220*0.9)/1000)+((N64*1.73*220*0.9)/1000)+((M64*1.73*220*0.9)/1000)</f>
        <v>0</v>
      </c>
      <c r="G64" s="822">
        <v>229</v>
      </c>
      <c r="H64" s="822">
        <v>221</v>
      </c>
      <c r="I64" s="822">
        <v>237</v>
      </c>
      <c r="J64" s="822">
        <v>396</v>
      </c>
      <c r="K64" s="822">
        <v>397</v>
      </c>
      <c r="L64" s="822">
        <v>399</v>
      </c>
      <c r="M64" s="151"/>
      <c r="N64" s="151"/>
      <c r="O64" s="151"/>
      <c r="P64" s="151"/>
    </row>
    <row r="65" spans="1:17" ht="21.75" customHeight="1" thickBot="1" x14ac:dyDescent="0.25">
      <c r="A65" s="856"/>
      <c r="B65" s="826"/>
      <c r="C65" s="401">
        <v>2</v>
      </c>
      <c r="D65" s="173" t="s">
        <v>978</v>
      </c>
      <c r="E65" s="415"/>
      <c r="F65" s="686">
        <f t="shared" ref="F65:F68" si="8">((O65*1.73*220*0.9)/1000)+((N65*1.73*220*0.9)/1000)+((M65*1.73*220*0.9)/1000)</f>
        <v>36.994320000000002</v>
      </c>
      <c r="G65" s="823"/>
      <c r="H65" s="823"/>
      <c r="I65" s="823"/>
      <c r="J65" s="823"/>
      <c r="K65" s="823"/>
      <c r="L65" s="823"/>
      <c r="M65" s="151">
        <v>31</v>
      </c>
      <c r="N65" s="151">
        <v>47</v>
      </c>
      <c r="O65" s="151">
        <v>30</v>
      </c>
      <c r="P65" s="151">
        <v>13</v>
      </c>
    </row>
    <row r="66" spans="1:17" ht="19.5" customHeight="1" thickBot="1" x14ac:dyDescent="0.25">
      <c r="A66" s="856"/>
      <c r="B66" s="826"/>
      <c r="C66" s="401">
        <v>3</v>
      </c>
      <c r="D66" s="173" t="s">
        <v>236</v>
      </c>
      <c r="E66" s="415"/>
      <c r="F66" s="686">
        <f t="shared" si="8"/>
        <v>0</v>
      </c>
      <c r="G66" s="686"/>
      <c r="H66" s="686"/>
      <c r="I66" s="686"/>
      <c r="J66" s="686"/>
      <c r="K66" s="686"/>
      <c r="L66" s="686"/>
      <c r="M66" s="151"/>
      <c r="N66" s="151"/>
      <c r="O66" s="151"/>
      <c r="P66" s="151"/>
    </row>
    <row r="67" spans="1:17" ht="19.5" thickBot="1" x14ac:dyDescent="0.25">
      <c r="A67" s="856"/>
      <c r="B67" s="826"/>
      <c r="C67" s="401">
        <v>4</v>
      </c>
      <c r="D67" s="173" t="s">
        <v>237</v>
      </c>
      <c r="E67" s="415"/>
      <c r="F67" s="686">
        <f t="shared" si="8"/>
        <v>35.281620000000004</v>
      </c>
      <c r="G67" s="686"/>
      <c r="H67" s="686"/>
      <c r="I67" s="686"/>
      <c r="J67" s="686"/>
      <c r="K67" s="686"/>
      <c r="L67" s="686"/>
      <c r="M67" s="151">
        <v>29</v>
      </c>
      <c r="N67" s="151">
        <v>41</v>
      </c>
      <c r="O67" s="151">
        <v>33</v>
      </c>
      <c r="P67" s="151">
        <v>6</v>
      </c>
    </row>
    <row r="68" spans="1:17" ht="22.5" customHeight="1" thickBot="1" x14ac:dyDescent="0.3">
      <c r="A68" s="856"/>
      <c r="B68" s="826"/>
      <c r="C68" s="406"/>
      <c r="D68" s="194"/>
      <c r="E68" s="439"/>
      <c r="F68" s="686">
        <f t="shared" si="8"/>
        <v>0</v>
      </c>
      <c r="G68" s="686"/>
      <c r="H68" s="686"/>
      <c r="I68" s="686"/>
      <c r="J68" s="686"/>
      <c r="K68" s="686"/>
      <c r="L68" s="686"/>
      <c r="M68" s="195"/>
      <c r="N68" s="194"/>
      <c r="O68" s="194"/>
      <c r="P68" s="194"/>
    </row>
    <row r="69" spans="1:17" ht="22.5" customHeight="1" thickBot="1" x14ac:dyDescent="0.25">
      <c r="A69" s="856"/>
      <c r="B69" s="826"/>
      <c r="C69" s="401"/>
      <c r="D69" s="205" t="s">
        <v>1314</v>
      </c>
      <c r="E69" s="430"/>
      <c r="F69" s="686"/>
      <c r="G69" s="686"/>
      <c r="H69" s="686"/>
      <c r="I69" s="686"/>
      <c r="J69" s="686"/>
      <c r="K69" s="686"/>
      <c r="L69" s="686"/>
      <c r="M69" s="206">
        <f>SUM(M65:M67)</f>
        <v>60</v>
      </c>
      <c r="N69" s="206">
        <f>SUM(N65:N67)</f>
        <v>88</v>
      </c>
      <c r="O69" s="206">
        <f>SUM(O65:O67)</f>
        <v>63</v>
      </c>
      <c r="P69" s="206">
        <f>SUM(P65:P67)</f>
        <v>19</v>
      </c>
      <c r="Q69" s="204"/>
    </row>
    <row r="70" spans="1:17" ht="22.5" customHeight="1" thickBot="1" x14ac:dyDescent="0.25">
      <c r="A70" s="856"/>
      <c r="B70" s="826"/>
      <c r="C70" s="401"/>
      <c r="D70" s="3" t="s">
        <v>1315</v>
      </c>
      <c r="E70" s="393"/>
      <c r="F70" s="686"/>
      <c r="G70" s="686"/>
      <c r="H70" s="686"/>
      <c r="I70" s="686"/>
      <c r="J70" s="686"/>
      <c r="K70" s="686"/>
      <c r="L70" s="686"/>
      <c r="M70" s="135">
        <f t="shared" ref="M70:O70" si="9">(M69*1.73*220*0.9)/1000</f>
        <v>20.552400000000002</v>
      </c>
      <c r="N70" s="135">
        <f t="shared" si="9"/>
        <v>30.143520000000002</v>
      </c>
      <c r="O70" s="135">
        <f t="shared" si="9"/>
        <v>21.580020000000001</v>
      </c>
      <c r="P70" s="136"/>
      <c r="Q70" s="204"/>
    </row>
    <row r="71" spans="1:17" ht="22.5" customHeight="1" thickBot="1" x14ac:dyDescent="0.25">
      <c r="A71" s="856"/>
      <c r="B71" s="826"/>
      <c r="C71" s="401"/>
      <c r="D71" s="3" t="s">
        <v>1316</v>
      </c>
      <c r="E71" s="394"/>
      <c r="F71" s="686"/>
      <c r="G71" s="723"/>
      <c r="H71" s="723"/>
      <c r="I71" s="723"/>
      <c r="J71" s="723"/>
      <c r="K71" s="723"/>
      <c r="L71" s="723"/>
      <c r="M71" s="788">
        <f>(M70+N70+O70)</f>
        <v>72.275940000000006</v>
      </c>
      <c r="N71" s="789"/>
      <c r="O71" s="789"/>
      <c r="P71" s="790"/>
      <c r="Q71" s="204"/>
    </row>
    <row r="72" spans="1:17" ht="22.5" customHeight="1" thickBot="1" x14ac:dyDescent="0.25">
      <c r="A72" s="856"/>
      <c r="B72" s="826"/>
      <c r="C72" s="404"/>
      <c r="D72" s="830"/>
      <c r="E72" s="858"/>
      <c r="F72" s="858"/>
      <c r="G72" s="858"/>
      <c r="H72" s="858"/>
      <c r="I72" s="858"/>
      <c r="J72" s="858"/>
      <c r="K72" s="858"/>
      <c r="L72" s="858"/>
      <c r="M72" s="831"/>
      <c r="N72" s="831"/>
      <c r="O72" s="831"/>
      <c r="P72" s="832"/>
    </row>
    <row r="73" spans="1:17" ht="41.25" customHeight="1" thickBot="1" x14ac:dyDescent="0.25">
      <c r="A73" s="856"/>
      <c r="B73" s="826"/>
      <c r="C73" s="387" t="s">
        <v>1436</v>
      </c>
      <c r="D73" s="124" t="s">
        <v>1327</v>
      </c>
      <c r="E73" s="390" t="s">
        <v>1435</v>
      </c>
      <c r="F73" s="499" t="s">
        <v>1511</v>
      </c>
      <c r="G73" s="499" t="s">
        <v>1557</v>
      </c>
      <c r="H73" s="720" t="s">
        <v>1558</v>
      </c>
      <c r="I73" s="499" t="s">
        <v>1559</v>
      </c>
      <c r="J73" s="720" t="s">
        <v>1446</v>
      </c>
      <c r="K73" s="499" t="s">
        <v>1560</v>
      </c>
      <c r="L73" s="499" t="s">
        <v>1561</v>
      </c>
      <c r="M73" s="166" t="str">
        <f>'Данные по ТП'!C62</f>
        <v>ТМ-400/10</v>
      </c>
      <c r="N73" s="126" t="s">
        <v>1352</v>
      </c>
      <c r="O73" s="125" t="s">
        <v>5</v>
      </c>
      <c r="P73" s="127">
        <f>'Данные по ТП'!F62</f>
        <v>11846</v>
      </c>
    </row>
    <row r="74" spans="1:17" ht="38.25" thickBot="1" x14ac:dyDescent="0.25">
      <c r="A74" s="856"/>
      <c r="B74" s="826"/>
      <c r="C74" s="401">
        <v>5</v>
      </c>
      <c r="D74" s="207" t="s">
        <v>1071</v>
      </c>
      <c r="E74" s="440"/>
      <c r="F74" s="686">
        <f>((O74*1.73*220*0.9)/1000)+((N74*1.73*220*0.9)/1000)+((M74*1.73*220*0.9)/1000)</f>
        <v>0.68508000000000002</v>
      </c>
      <c r="G74" s="822"/>
      <c r="H74" s="822"/>
      <c r="I74" s="822"/>
      <c r="J74" s="822"/>
      <c r="K74" s="822"/>
      <c r="L74" s="822"/>
      <c r="M74" s="151">
        <v>2</v>
      </c>
      <c r="N74" s="151">
        <v>0</v>
      </c>
      <c r="O74" s="151">
        <v>0</v>
      </c>
      <c r="P74" s="151">
        <v>2</v>
      </c>
    </row>
    <row r="75" spans="1:17" ht="19.5" thickBot="1" x14ac:dyDescent="0.25">
      <c r="A75" s="856"/>
      <c r="B75" s="826"/>
      <c r="C75" s="401">
        <v>6</v>
      </c>
      <c r="D75" s="173" t="s">
        <v>238</v>
      </c>
      <c r="E75" s="415"/>
      <c r="F75" s="686">
        <f t="shared" ref="F75:F78" si="10">((O75*1.73*220*0.9)/1000)+((N75*1.73*220*0.9)/1000)+((M75*1.73*220*0.9)/1000)</f>
        <v>42.817500000000003</v>
      </c>
      <c r="G75" s="823"/>
      <c r="H75" s="823"/>
      <c r="I75" s="823"/>
      <c r="J75" s="823"/>
      <c r="K75" s="823"/>
      <c r="L75" s="823"/>
      <c r="M75" s="151">
        <v>69</v>
      </c>
      <c r="N75" s="151">
        <v>36</v>
      </c>
      <c r="O75" s="151">
        <v>20</v>
      </c>
      <c r="P75" s="151">
        <v>25</v>
      </c>
    </row>
    <row r="76" spans="1:17" ht="19.5" thickBot="1" x14ac:dyDescent="0.25">
      <c r="A76" s="856"/>
      <c r="B76" s="826"/>
      <c r="C76" s="401">
        <v>7</v>
      </c>
      <c r="D76" s="173" t="s">
        <v>239</v>
      </c>
      <c r="E76" s="415"/>
      <c r="F76" s="686">
        <f t="shared" si="10"/>
        <v>49.325759999999988</v>
      </c>
      <c r="G76" s="686"/>
      <c r="H76" s="686"/>
      <c r="I76" s="686"/>
      <c r="J76" s="686"/>
      <c r="K76" s="686"/>
      <c r="L76" s="686"/>
      <c r="M76" s="151">
        <v>56</v>
      </c>
      <c r="N76" s="151">
        <v>46</v>
      </c>
      <c r="O76" s="151">
        <v>42</v>
      </c>
      <c r="P76" s="151">
        <v>22</v>
      </c>
    </row>
    <row r="77" spans="1:17" ht="19.5" thickBot="1" x14ac:dyDescent="0.25">
      <c r="A77" s="856"/>
      <c r="B77" s="826"/>
      <c r="C77" s="401">
        <v>8</v>
      </c>
      <c r="D77" s="173" t="s">
        <v>240</v>
      </c>
      <c r="E77" s="415"/>
      <c r="F77" s="686">
        <f t="shared" si="10"/>
        <v>40.419719999999998</v>
      </c>
      <c r="G77" s="686"/>
      <c r="H77" s="686"/>
      <c r="I77" s="686"/>
      <c r="J77" s="686"/>
      <c r="K77" s="686"/>
      <c r="L77" s="686"/>
      <c r="M77" s="151">
        <v>55</v>
      </c>
      <c r="N77" s="151">
        <v>48</v>
      </c>
      <c r="O77" s="151">
        <v>15</v>
      </c>
      <c r="P77" s="151">
        <v>42</v>
      </c>
    </row>
    <row r="78" spans="1:17" ht="18.75" thickBot="1" x14ac:dyDescent="0.3">
      <c r="A78" s="856"/>
      <c r="B78" s="826"/>
      <c r="C78" s="406"/>
      <c r="D78" s="194"/>
      <c r="E78" s="439"/>
      <c r="F78" s="686">
        <f t="shared" si="10"/>
        <v>0</v>
      </c>
      <c r="G78" s="686"/>
      <c r="H78" s="686"/>
      <c r="I78" s="686"/>
      <c r="J78" s="686"/>
      <c r="K78" s="686"/>
      <c r="L78" s="686"/>
      <c r="M78" s="195"/>
      <c r="N78" s="194"/>
      <c r="O78" s="194"/>
      <c r="P78" s="194"/>
    </row>
    <row r="79" spans="1:17" ht="18.75" thickBot="1" x14ac:dyDescent="0.3">
      <c r="A79" s="856"/>
      <c r="B79" s="826"/>
      <c r="C79" s="406"/>
      <c r="D79" s="194"/>
      <c r="E79" s="439"/>
      <c r="F79" s="439"/>
      <c r="G79" s="439"/>
      <c r="H79" s="439"/>
      <c r="I79" s="439"/>
      <c r="J79" s="439"/>
      <c r="K79" s="439"/>
      <c r="L79" s="439"/>
      <c r="M79" s="195"/>
      <c r="N79" s="194"/>
      <c r="O79" s="194"/>
      <c r="P79" s="194"/>
      <c r="Q79" s="204"/>
    </row>
    <row r="80" spans="1:17" ht="19.5" thickBot="1" x14ac:dyDescent="0.25">
      <c r="A80" s="856"/>
      <c r="B80" s="826"/>
      <c r="C80" s="401"/>
      <c r="D80" s="3" t="s">
        <v>1313</v>
      </c>
      <c r="E80" s="393"/>
      <c r="F80" s="393"/>
      <c r="G80" s="393"/>
      <c r="H80" s="393"/>
      <c r="I80" s="393"/>
      <c r="J80" s="393"/>
      <c r="K80" s="393"/>
      <c r="L80" s="393"/>
      <c r="M80" s="1">
        <f>SUM(M74:M77)</f>
        <v>182</v>
      </c>
      <c r="N80" s="1">
        <f>SUM(N74:N77)</f>
        <v>130</v>
      </c>
      <c r="O80" s="1">
        <f>SUM(O74:O77)</f>
        <v>77</v>
      </c>
      <c r="P80" s="1">
        <f>SUM(P74:P77)</f>
        <v>91</v>
      </c>
      <c r="Q80" s="204"/>
    </row>
    <row r="81" spans="1:17" ht="19.5" thickBot="1" x14ac:dyDescent="0.25">
      <c r="A81" s="856"/>
      <c r="B81" s="826"/>
      <c r="C81" s="401"/>
      <c r="D81" s="3" t="s">
        <v>1315</v>
      </c>
      <c r="E81" s="393"/>
      <c r="F81" s="393"/>
      <c r="G81" s="393"/>
      <c r="H81" s="393"/>
      <c r="I81" s="393"/>
      <c r="J81" s="393"/>
      <c r="K81" s="393"/>
      <c r="L81" s="393"/>
      <c r="M81" s="135">
        <f t="shared" ref="M81:O81" si="11">(M80*1.73*220*0.9)/1000</f>
        <v>62.342280000000002</v>
      </c>
      <c r="N81" s="135">
        <f t="shared" si="11"/>
        <v>44.530200000000008</v>
      </c>
      <c r="O81" s="135">
        <f t="shared" si="11"/>
        <v>26.375580000000003</v>
      </c>
      <c r="P81" s="136"/>
    </row>
    <row r="82" spans="1:17" ht="18.75" thickBot="1" x14ac:dyDescent="0.25">
      <c r="A82" s="856"/>
      <c r="B82" s="826"/>
      <c r="C82" s="401"/>
      <c r="D82" s="3" t="s">
        <v>1317</v>
      </c>
      <c r="E82" s="394"/>
      <c r="F82" s="394"/>
      <c r="G82" s="394"/>
      <c r="H82" s="394"/>
      <c r="I82" s="394"/>
      <c r="J82" s="394"/>
      <c r="K82" s="394"/>
      <c r="L82" s="394"/>
      <c r="M82" s="788">
        <f>(M81+N81+O81)</f>
        <v>133.24806000000001</v>
      </c>
      <c r="N82" s="789"/>
      <c r="O82" s="789"/>
      <c r="P82" s="790"/>
    </row>
    <row r="83" spans="1:17" ht="19.5" thickBot="1" x14ac:dyDescent="0.25">
      <c r="A83" s="857"/>
      <c r="B83" s="827"/>
      <c r="C83" s="406"/>
      <c r="D83" s="42" t="s">
        <v>59</v>
      </c>
      <c r="E83" s="398"/>
      <c r="F83" s="398"/>
      <c r="G83" s="398"/>
      <c r="H83" s="398"/>
      <c r="I83" s="398"/>
      <c r="J83" s="398"/>
      <c r="K83" s="398"/>
      <c r="L83" s="398"/>
      <c r="M83" s="10">
        <f>M80+M69</f>
        <v>242</v>
      </c>
      <c r="N83" s="10">
        <f>N80+N69</f>
        <v>218</v>
      </c>
      <c r="O83" s="10">
        <f>O80+O69</f>
        <v>140</v>
      </c>
      <c r="P83" s="10">
        <f>P80+P69</f>
        <v>110</v>
      </c>
    </row>
    <row r="84" spans="1:17" ht="36.75" customHeight="1" thickBot="1" x14ac:dyDescent="0.3">
      <c r="A84" s="637"/>
      <c r="B84" s="617"/>
      <c r="C84" s="620"/>
      <c r="D84" s="642" t="str">
        <f>HYPERLINK("#Оглавление!h8","&lt;&lt;&lt;&lt;&lt;")</f>
        <v>&lt;&lt;&lt;&lt;&lt;</v>
      </c>
      <c r="E84" s="620"/>
      <c r="F84" s="675"/>
      <c r="G84" s="675"/>
      <c r="H84" s="675"/>
      <c r="I84" s="675"/>
      <c r="J84" s="675"/>
      <c r="K84" s="675"/>
      <c r="L84" s="675"/>
      <c r="M84" s="617"/>
      <c r="N84" s="617"/>
      <c r="O84" s="617"/>
      <c r="P84" s="617"/>
    </row>
    <row r="85" spans="1:17" ht="36.75" thickBot="1" x14ac:dyDescent="0.25">
      <c r="A85" s="193">
        <v>43930</v>
      </c>
      <c r="B85" s="23"/>
      <c r="C85" s="387" t="s">
        <v>1436</v>
      </c>
      <c r="D85" s="124" t="s">
        <v>1351</v>
      </c>
      <c r="E85" s="390" t="s">
        <v>1435</v>
      </c>
      <c r="F85" s="499" t="s">
        <v>1511</v>
      </c>
      <c r="G85" s="499" t="s">
        <v>1557</v>
      </c>
      <c r="H85" s="720" t="s">
        <v>1558</v>
      </c>
      <c r="I85" s="499" t="s">
        <v>1559</v>
      </c>
      <c r="J85" s="720" t="s">
        <v>1446</v>
      </c>
      <c r="K85" s="499" t="s">
        <v>1560</v>
      </c>
      <c r="L85" s="499" t="s">
        <v>1561</v>
      </c>
      <c r="M85" s="166" t="str">
        <f>'Данные по ТП'!C63</f>
        <v>ТМ-630/10</v>
      </c>
      <c r="N85" s="126" t="s">
        <v>1352</v>
      </c>
      <c r="O85" s="125" t="s">
        <v>5</v>
      </c>
      <c r="P85" s="127">
        <f>'Данные по ТП'!F63</f>
        <v>73796</v>
      </c>
    </row>
    <row r="86" spans="1:17" ht="19.5" thickBot="1" x14ac:dyDescent="0.25">
      <c r="A86" s="794" t="s">
        <v>1620</v>
      </c>
      <c r="B86" s="791" t="s">
        <v>301</v>
      </c>
      <c r="C86" s="401">
        <v>1</v>
      </c>
      <c r="D86" s="173" t="s">
        <v>241</v>
      </c>
      <c r="E86" s="415"/>
      <c r="F86" s="686">
        <f>((O86*1.73*220*0.9)/1000)+((N86*1.73*220*0.9)/1000)+((M86*1.73*220*0.9)/1000)</f>
        <v>46.927979999999991</v>
      </c>
      <c r="G86" s="822">
        <v>218</v>
      </c>
      <c r="H86" s="822">
        <v>223</v>
      </c>
      <c r="I86" s="822">
        <v>220</v>
      </c>
      <c r="J86" s="822">
        <v>409</v>
      </c>
      <c r="K86" s="822">
        <v>407</v>
      </c>
      <c r="L86" s="822">
        <v>410</v>
      </c>
      <c r="M86" s="151">
        <v>62</v>
      </c>
      <c r="N86" s="151">
        <v>23</v>
      </c>
      <c r="O86" s="151">
        <v>52</v>
      </c>
      <c r="P86" s="151">
        <v>50</v>
      </c>
    </row>
    <row r="87" spans="1:17" ht="19.5" thickBot="1" x14ac:dyDescent="0.25">
      <c r="A87" s="856"/>
      <c r="B87" s="859"/>
      <c r="C87" s="401">
        <v>2</v>
      </c>
      <c r="D87" s="173" t="s">
        <v>242</v>
      </c>
      <c r="E87" s="415"/>
      <c r="F87" s="686">
        <f t="shared" ref="F87:F94" si="12">((O87*1.73*220*0.9)/1000)+((N87*1.73*220*0.9)/1000)+((M87*1.73*220*0.9)/1000)</f>
        <v>0</v>
      </c>
      <c r="G87" s="823"/>
      <c r="H87" s="823"/>
      <c r="I87" s="823"/>
      <c r="J87" s="823"/>
      <c r="K87" s="823"/>
      <c r="L87" s="823"/>
      <c r="M87" s="151"/>
      <c r="N87" s="151"/>
      <c r="O87" s="151"/>
      <c r="P87" s="151"/>
    </row>
    <row r="88" spans="1:17" ht="19.5" thickBot="1" x14ac:dyDescent="0.25">
      <c r="A88" s="856"/>
      <c r="B88" s="859"/>
      <c r="C88" s="401">
        <v>3</v>
      </c>
      <c r="D88" s="173" t="s">
        <v>243</v>
      </c>
      <c r="E88" s="415"/>
      <c r="F88" s="686">
        <f t="shared" si="12"/>
        <v>43.502579999999995</v>
      </c>
      <c r="G88" s="686"/>
      <c r="H88" s="686"/>
      <c r="I88" s="686"/>
      <c r="J88" s="686"/>
      <c r="K88" s="686"/>
      <c r="L88" s="686"/>
      <c r="M88" s="151">
        <v>57</v>
      </c>
      <c r="N88" s="151">
        <v>42</v>
      </c>
      <c r="O88" s="151">
        <v>28</v>
      </c>
      <c r="P88" s="151">
        <v>20</v>
      </c>
    </row>
    <row r="89" spans="1:17" ht="19.5" thickBot="1" x14ac:dyDescent="0.25">
      <c r="A89" s="856"/>
      <c r="B89" s="859"/>
      <c r="C89" s="401">
        <v>4</v>
      </c>
      <c r="D89" s="173" t="s">
        <v>244</v>
      </c>
      <c r="E89" s="415"/>
      <c r="F89" s="686">
        <f t="shared" si="12"/>
        <v>79.469279999999998</v>
      </c>
      <c r="G89" s="686"/>
      <c r="H89" s="686"/>
      <c r="I89" s="686"/>
      <c r="J89" s="686"/>
      <c r="K89" s="686"/>
      <c r="L89" s="686"/>
      <c r="M89" s="151">
        <v>83</v>
      </c>
      <c r="N89" s="151">
        <v>68</v>
      </c>
      <c r="O89" s="151">
        <v>81</v>
      </c>
      <c r="P89" s="151">
        <v>18</v>
      </c>
    </row>
    <row r="90" spans="1:17" ht="19.5" thickBot="1" x14ac:dyDescent="0.25">
      <c r="A90" s="856"/>
      <c r="B90" s="859"/>
      <c r="C90" s="401">
        <v>5</v>
      </c>
      <c r="D90" s="173" t="s">
        <v>245</v>
      </c>
      <c r="E90" s="415"/>
      <c r="F90" s="686">
        <f t="shared" si="12"/>
        <v>0</v>
      </c>
      <c r="G90" s="686"/>
      <c r="H90" s="686"/>
      <c r="I90" s="686"/>
      <c r="J90" s="686"/>
      <c r="K90" s="686"/>
      <c r="L90" s="686"/>
      <c r="M90" s="151"/>
      <c r="N90" s="151"/>
      <c r="O90" s="151"/>
      <c r="P90" s="151"/>
    </row>
    <row r="91" spans="1:17" ht="19.5" thickBot="1" x14ac:dyDescent="0.25">
      <c r="A91" s="856"/>
      <c r="B91" s="859"/>
      <c r="C91" s="401">
        <v>6</v>
      </c>
      <c r="D91" s="173" t="s">
        <v>246</v>
      </c>
      <c r="E91" s="415"/>
      <c r="F91" s="686">
        <f t="shared" si="12"/>
        <v>0</v>
      </c>
      <c r="G91" s="686"/>
      <c r="H91" s="686"/>
      <c r="I91" s="686"/>
      <c r="J91" s="686"/>
      <c r="K91" s="686"/>
      <c r="L91" s="686"/>
      <c r="M91" s="151"/>
      <c r="N91" s="151"/>
      <c r="O91" s="151"/>
      <c r="P91" s="151"/>
    </row>
    <row r="92" spans="1:17" ht="19.5" thickBot="1" x14ac:dyDescent="0.25">
      <c r="A92" s="856"/>
      <c r="B92" s="859"/>
      <c r="C92" s="401">
        <v>7</v>
      </c>
      <c r="D92" s="173" t="s">
        <v>247</v>
      </c>
      <c r="E92" s="415"/>
      <c r="F92" s="686">
        <f t="shared" si="12"/>
        <v>16.784459999999999</v>
      </c>
      <c r="G92" s="686"/>
      <c r="H92" s="686"/>
      <c r="I92" s="686"/>
      <c r="J92" s="686"/>
      <c r="K92" s="686"/>
      <c r="L92" s="686"/>
      <c r="M92" s="151">
        <v>18</v>
      </c>
      <c r="N92" s="151">
        <v>17</v>
      </c>
      <c r="O92" s="151">
        <v>14</v>
      </c>
      <c r="P92" s="151">
        <v>3</v>
      </c>
    </row>
    <row r="93" spans="1:17" ht="19.5" thickBot="1" x14ac:dyDescent="0.25">
      <c r="A93" s="856"/>
      <c r="B93" s="859"/>
      <c r="C93" s="401">
        <v>8</v>
      </c>
      <c r="D93" s="173" t="s">
        <v>248</v>
      </c>
      <c r="E93" s="415"/>
      <c r="F93" s="686">
        <f t="shared" si="12"/>
        <v>0</v>
      </c>
      <c r="G93" s="686"/>
      <c r="H93" s="686"/>
      <c r="I93" s="686"/>
      <c r="J93" s="686"/>
      <c r="K93" s="686"/>
      <c r="L93" s="686"/>
      <c r="M93" s="151"/>
      <c r="N93" s="151"/>
      <c r="O93" s="151"/>
      <c r="P93" s="151"/>
    </row>
    <row r="94" spans="1:17" ht="18.75" thickBot="1" x14ac:dyDescent="0.3">
      <c r="A94" s="856"/>
      <c r="B94" s="859"/>
      <c r="C94" s="406"/>
      <c r="D94" s="194"/>
      <c r="E94" s="439"/>
      <c r="F94" s="686">
        <f t="shared" si="12"/>
        <v>0</v>
      </c>
      <c r="G94" s="686"/>
      <c r="H94" s="686"/>
      <c r="I94" s="686"/>
      <c r="J94" s="686"/>
      <c r="K94" s="686"/>
      <c r="L94" s="686"/>
      <c r="M94" s="195"/>
      <c r="N94" s="194"/>
      <c r="O94" s="194"/>
      <c r="P94" s="194"/>
    </row>
    <row r="95" spans="1:17" ht="19.5" thickBot="1" x14ac:dyDescent="0.25">
      <c r="A95" s="856"/>
      <c r="B95" s="859"/>
      <c r="C95" s="401"/>
      <c r="D95" s="3" t="s">
        <v>1314</v>
      </c>
      <c r="E95" s="393"/>
      <c r="F95" s="393"/>
      <c r="G95" s="393"/>
      <c r="H95" s="393"/>
      <c r="I95" s="393"/>
      <c r="J95" s="393"/>
      <c r="K95" s="393"/>
      <c r="L95" s="393"/>
      <c r="M95" s="1">
        <f>SUM(M86:M93)</f>
        <v>220</v>
      </c>
      <c r="N95" s="1">
        <f>SUM(N86:N93)</f>
        <v>150</v>
      </c>
      <c r="O95" s="1">
        <f>SUM(O86:O93)</f>
        <v>175</v>
      </c>
      <c r="P95" s="1">
        <f>SUM(P86:P93)</f>
        <v>91</v>
      </c>
      <c r="Q95" s="204"/>
    </row>
    <row r="96" spans="1:17" ht="19.5" thickBot="1" x14ac:dyDescent="0.25">
      <c r="A96" s="856"/>
      <c r="B96" s="859"/>
      <c r="C96" s="401"/>
      <c r="D96" s="3" t="s">
        <v>1315</v>
      </c>
      <c r="E96" s="393"/>
      <c r="F96" s="393"/>
      <c r="G96" s="393"/>
      <c r="H96" s="393"/>
      <c r="I96" s="393"/>
      <c r="J96" s="393"/>
      <c r="K96" s="393"/>
      <c r="L96" s="393"/>
      <c r="M96" s="135">
        <f t="shared" ref="M96:O96" si="13">(M95*1.73*220*0.9)/1000</f>
        <v>75.358800000000002</v>
      </c>
      <c r="N96" s="135">
        <f t="shared" si="13"/>
        <v>51.381</v>
      </c>
      <c r="O96" s="135">
        <f t="shared" si="13"/>
        <v>59.944499999999998</v>
      </c>
      <c r="P96" s="136"/>
      <c r="Q96" s="204"/>
    </row>
    <row r="97" spans="1:17" ht="18.75" thickBot="1" x14ac:dyDescent="0.25">
      <c r="A97" s="856"/>
      <c r="B97" s="859"/>
      <c r="C97" s="401"/>
      <c r="D97" s="3" t="s">
        <v>1316</v>
      </c>
      <c r="E97" s="394"/>
      <c r="F97" s="394"/>
      <c r="G97" s="394"/>
      <c r="H97" s="394"/>
      <c r="I97" s="394"/>
      <c r="J97" s="394"/>
      <c r="K97" s="394"/>
      <c r="L97" s="394"/>
      <c r="M97" s="788">
        <f>(M96+N96+O96)</f>
        <v>186.68430000000001</v>
      </c>
      <c r="N97" s="789"/>
      <c r="O97" s="789"/>
      <c r="P97" s="790"/>
      <c r="Q97" s="204"/>
    </row>
    <row r="98" spans="1:17" ht="19.5" thickBot="1" x14ac:dyDescent="0.25">
      <c r="A98" s="856"/>
      <c r="B98" s="859"/>
      <c r="C98" s="404"/>
      <c r="D98" s="830"/>
      <c r="E98" s="858"/>
      <c r="F98" s="858"/>
      <c r="G98" s="858"/>
      <c r="H98" s="858"/>
      <c r="I98" s="858"/>
      <c r="J98" s="858"/>
      <c r="K98" s="858"/>
      <c r="L98" s="858"/>
      <c r="M98" s="831"/>
      <c r="N98" s="831"/>
      <c r="O98" s="831"/>
      <c r="P98" s="832"/>
    </row>
    <row r="99" spans="1:17" ht="39" customHeight="1" thickBot="1" x14ac:dyDescent="0.25">
      <c r="A99" s="856"/>
      <c r="B99" s="859"/>
      <c r="C99" s="387" t="s">
        <v>1436</v>
      </c>
      <c r="D99" s="124" t="s">
        <v>1327</v>
      </c>
      <c r="E99" s="390" t="s">
        <v>1435</v>
      </c>
      <c r="F99" s="499" t="s">
        <v>1511</v>
      </c>
      <c r="G99" s="499" t="s">
        <v>1557</v>
      </c>
      <c r="H99" s="720" t="s">
        <v>1558</v>
      </c>
      <c r="I99" s="499" t="s">
        <v>1559</v>
      </c>
      <c r="J99" s="720" t="s">
        <v>1446</v>
      </c>
      <c r="K99" s="499" t="s">
        <v>1560</v>
      </c>
      <c r="L99" s="499" t="s">
        <v>1561</v>
      </c>
      <c r="M99" s="166" t="str">
        <f>'Данные по ТП'!C64</f>
        <v>ТМ-630/10</v>
      </c>
      <c r="N99" s="126" t="s">
        <v>1352</v>
      </c>
      <c r="O99" s="125" t="s">
        <v>5</v>
      </c>
      <c r="P99" s="127">
        <f>'Данные по ТП'!F64</f>
        <v>73950</v>
      </c>
    </row>
    <row r="100" spans="1:17" ht="19.5" thickBot="1" x14ac:dyDescent="0.25">
      <c r="A100" s="856"/>
      <c r="B100" s="859"/>
      <c r="C100" s="401">
        <v>9</v>
      </c>
      <c r="D100" s="173" t="s">
        <v>249</v>
      </c>
      <c r="E100" s="415"/>
      <c r="F100" s="686">
        <f>((O100*1.73*220*0.9)/1000)+((N100*1.73*220*0.9)/1000)+((M100*1.73*220*0.9)/1000)</f>
        <v>27.403199999999998</v>
      </c>
      <c r="G100" s="822">
        <v>242</v>
      </c>
      <c r="H100" s="822">
        <v>240</v>
      </c>
      <c r="I100" s="822">
        <v>237</v>
      </c>
      <c r="J100" s="822">
        <v>415</v>
      </c>
      <c r="K100" s="822">
        <v>416</v>
      </c>
      <c r="L100" s="822">
        <v>418</v>
      </c>
      <c r="M100" s="151">
        <v>34</v>
      </c>
      <c r="N100" s="151">
        <v>23</v>
      </c>
      <c r="O100" s="151">
        <v>23</v>
      </c>
      <c r="P100" s="151">
        <v>12</v>
      </c>
    </row>
    <row r="101" spans="1:17" ht="19.5" thickBot="1" x14ac:dyDescent="0.25">
      <c r="A101" s="856"/>
      <c r="B101" s="859"/>
      <c r="C101" s="401">
        <v>10</v>
      </c>
      <c r="D101" s="173" t="s">
        <v>250</v>
      </c>
      <c r="E101" s="415"/>
      <c r="F101" s="686">
        <f t="shared" ref="F101:F106" si="14">((O101*1.73*220*0.9)/1000)+((N101*1.73*220*0.9)/1000)+((M101*1.73*220*0.9)/1000)</f>
        <v>0</v>
      </c>
      <c r="G101" s="823"/>
      <c r="H101" s="823"/>
      <c r="I101" s="823"/>
      <c r="J101" s="823"/>
      <c r="K101" s="823"/>
      <c r="L101" s="823"/>
      <c r="M101" s="151">
        <v>0</v>
      </c>
      <c r="N101" s="151">
        <v>0</v>
      </c>
      <c r="O101" s="151">
        <v>0</v>
      </c>
      <c r="P101" s="151">
        <v>0</v>
      </c>
    </row>
    <row r="102" spans="1:17" ht="19.5" thickBot="1" x14ac:dyDescent="0.25">
      <c r="A102" s="856"/>
      <c r="B102" s="859"/>
      <c r="C102" s="401">
        <v>11</v>
      </c>
      <c r="D102" s="173" t="s">
        <v>251</v>
      </c>
      <c r="E102" s="415"/>
      <c r="F102" s="686">
        <f t="shared" si="14"/>
        <v>0</v>
      </c>
      <c r="G102" s="686"/>
      <c r="H102" s="686"/>
      <c r="I102" s="686"/>
      <c r="J102" s="686"/>
      <c r="K102" s="686"/>
      <c r="L102" s="686"/>
      <c r="M102" s="151"/>
      <c r="N102" s="151"/>
      <c r="O102" s="151">
        <v>0</v>
      </c>
      <c r="P102" s="151">
        <v>0</v>
      </c>
    </row>
    <row r="103" spans="1:17" ht="19.5" thickBot="1" x14ac:dyDescent="0.25">
      <c r="A103" s="856"/>
      <c r="B103" s="859"/>
      <c r="C103" s="401">
        <v>12</v>
      </c>
      <c r="D103" s="173" t="s">
        <v>252</v>
      </c>
      <c r="E103" s="415"/>
      <c r="F103" s="686">
        <f t="shared" si="14"/>
        <v>14.729220000000002</v>
      </c>
      <c r="G103" s="686"/>
      <c r="H103" s="686"/>
      <c r="I103" s="686"/>
      <c r="J103" s="686"/>
      <c r="K103" s="686"/>
      <c r="L103" s="686"/>
      <c r="M103" s="151">
        <v>5</v>
      </c>
      <c r="N103" s="151">
        <v>8</v>
      </c>
      <c r="O103" s="151">
        <v>30</v>
      </c>
      <c r="P103" s="151">
        <v>14</v>
      </c>
    </row>
    <row r="104" spans="1:17" ht="19.5" thickBot="1" x14ac:dyDescent="0.25">
      <c r="A104" s="856"/>
      <c r="B104" s="859"/>
      <c r="C104" s="401">
        <v>13</v>
      </c>
      <c r="D104" s="173" t="s">
        <v>86</v>
      </c>
      <c r="E104" s="415"/>
      <c r="F104" s="686">
        <f t="shared" si="14"/>
        <v>0</v>
      </c>
      <c r="G104" s="686"/>
      <c r="H104" s="686"/>
      <c r="I104" s="686"/>
      <c r="J104" s="686"/>
      <c r="K104" s="686"/>
      <c r="L104" s="686"/>
      <c r="M104" s="151"/>
      <c r="N104" s="151"/>
      <c r="O104" s="151"/>
      <c r="P104" s="151"/>
    </row>
    <row r="105" spans="1:17" ht="19.5" thickBot="1" x14ac:dyDescent="0.25">
      <c r="A105" s="856"/>
      <c r="B105" s="859"/>
      <c r="C105" s="401">
        <v>14</v>
      </c>
      <c r="D105" s="173" t="s">
        <v>253</v>
      </c>
      <c r="E105" s="415"/>
      <c r="F105" s="686">
        <f t="shared" si="14"/>
        <v>0</v>
      </c>
      <c r="G105" s="686"/>
      <c r="H105" s="686"/>
      <c r="I105" s="686"/>
      <c r="J105" s="686"/>
      <c r="K105" s="686"/>
      <c r="L105" s="686"/>
      <c r="M105" s="151"/>
      <c r="N105" s="151"/>
      <c r="O105" s="151"/>
      <c r="P105" s="151"/>
    </row>
    <row r="106" spans="1:17" ht="19.5" thickBot="1" x14ac:dyDescent="0.25">
      <c r="A106" s="856"/>
      <c r="B106" s="859"/>
      <c r="C106" s="401">
        <v>16</v>
      </c>
      <c r="D106" s="173" t="s">
        <v>254</v>
      </c>
      <c r="E106" s="415"/>
      <c r="F106" s="686">
        <f t="shared" si="14"/>
        <v>0</v>
      </c>
      <c r="G106" s="686"/>
      <c r="H106" s="686"/>
      <c r="I106" s="686"/>
      <c r="J106" s="686"/>
      <c r="K106" s="686"/>
      <c r="L106" s="686"/>
      <c r="M106" s="151"/>
      <c r="N106" s="151"/>
      <c r="O106" s="151"/>
      <c r="P106" s="151"/>
    </row>
    <row r="107" spans="1:17" ht="18.75" thickBot="1" x14ac:dyDescent="0.3">
      <c r="A107" s="856"/>
      <c r="B107" s="859"/>
      <c r="C107" s="406"/>
      <c r="D107" s="194"/>
      <c r="E107" s="439"/>
      <c r="F107" s="439"/>
      <c r="G107" s="439"/>
      <c r="H107" s="439"/>
      <c r="I107" s="439"/>
      <c r="J107" s="439"/>
      <c r="K107" s="439"/>
      <c r="L107" s="439"/>
      <c r="M107" s="195"/>
      <c r="N107" s="194"/>
      <c r="O107" s="194"/>
      <c r="P107" s="194"/>
    </row>
    <row r="108" spans="1:17" ht="18.75" thickBot="1" x14ac:dyDescent="0.3">
      <c r="A108" s="856"/>
      <c r="B108" s="859"/>
      <c r="C108" s="406"/>
      <c r="D108" s="194"/>
      <c r="E108" s="439"/>
      <c r="F108" s="439"/>
      <c r="G108" s="439"/>
      <c r="H108" s="439"/>
      <c r="I108" s="439"/>
      <c r="J108" s="439"/>
      <c r="K108" s="439"/>
      <c r="L108" s="439"/>
      <c r="M108" s="195"/>
      <c r="N108" s="194"/>
      <c r="O108" s="194"/>
      <c r="P108" s="194"/>
      <c r="Q108" s="204"/>
    </row>
    <row r="109" spans="1:17" ht="19.5" thickBot="1" x14ac:dyDescent="0.25">
      <c r="A109" s="856"/>
      <c r="B109" s="859"/>
      <c r="C109" s="401"/>
      <c r="D109" s="3" t="s">
        <v>1313</v>
      </c>
      <c r="E109" s="393"/>
      <c r="F109" s="393"/>
      <c r="G109" s="393"/>
      <c r="H109" s="393"/>
      <c r="I109" s="393"/>
      <c r="J109" s="393"/>
      <c r="K109" s="393"/>
      <c r="L109" s="393"/>
      <c r="M109" s="1">
        <f>SUM(M101:M106)</f>
        <v>5</v>
      </c>
      <c r="N109" s="1">
        <f>SUM(N101:N106)</f>
        <v>8</v>
      </c>
      <c r="O109" s="1">
        <f>SUM(O101:O106)</f>
        <v>30</v>
      </c>
      <c r="P109" s="1">
        <f>SUM(P101:P106)</f>
        <v>14</v>
      </c>
    </row>
    <row r="110" spans="1:17" ht="19.5" thickBot="1" x14ac:dyDescent="0.25">
      <c r="A110" s="856"/>
      <c r="B110" s="859"/>
      <c r="C110" s="401"/>
      <c r="D110" s="3" t="s">
        <v>1315</v>
      </c>
      <c r="E110" s="393"/>
      <c r="F110" s="393"/>
      <c r="G110" s="393"/>
      <c r="H110" s="393"/>
      <c r="I110" s="393"/>
      <c r="J110" s="393"/>
      <c r="K110" s="393"/>
      <c r="L110" s="393"/>
      <c r="M110" s="135">
        <f t="shared" ref="M110:O110" si="15">(M109*1.73*220*0.9)/1000</f>
        <v>1.7127000000000001</v>
      </c>
      <c r="N110" s="135">
        <f t="shared" si="15"/>
        <v>2.7403200000000001</v>
      </c>
      <c r="O110" s="135">
        <f t="shared" si="15"/>
        <v>10.276200000000001</v>
      </c>
      <c r="P110" s="136"/>
    </row>
    <row r="111" spans="1:17" ht="18.75" thickBot="1" x14ac:dyDescent="0.25">
      <c r="A111" s="856"/>
      <c r="B111" s="859"/>
      <c r="C111" s="401"/>
      <c r="D111" s="3" t="s">
        <v>1317</v>
      </c>
      <c r="E111" s="394"/>
      <c r="F111" s="394"/>
      <c r="G111" s="394"/>
      <c r="H111" s="394"/>
      <c r="I111" s="394"/>
      <c r="J111" s="394"/>
      <c r="K111" s="394"/>
      <c r="L111" s="394"/>
      <c r="M111" s="788">
        <f>(M110+N110+O110)</f>
        <v>14.729220000000002</v>
      </c>
      <c r="N111" s="789"/>
      <c r="O111" s="789"/>
      <c r="P111" s="790"/>
    </row>
    <row r="112" spans="1:17" ht="19.5" thickBot="1" x14ac:dyDescent="0.25">
      <c r="A112" s="857"/>
      <c r="B112" s="860"/>
      <c r="C112" s="406"/>
      <c r="D112" s="42" t="s">
        <v>59</v>
      </c>
      <c r="E112" s="398"/>
      <c r="F112" s="398"/>
      <c r="G112" s="398"/>
      <c r="H112" s="398"/>
      <c r="I112" s="398"/>
      <c r="J112" s="398"/>
      <c r="K112" s="398"/>
      <c r="L112" s="398"/>
      <c r="M112" s="10">
        <f>M109+M95</f>
        <v>225</v>
      </c>
      <c r="N112" s="10">
        <f>N109+N95</f>
        <v>158</v>
      </c>
      <c r="O112" s="10">
        <f>O109+O95</f>
        <v>205</v>
      </c>
      <c r="P112" s="10">
        <f>P109+P95</f>
        <v>105</v>
      </c>
    </row>
    <row r="113" spans="1:19" ht="30" customHeight="1" thickBot="1" x14ac:dyDescent="0.3">
      <c r="A113" s="639"/>
      <c r="B113" s="617"/>
      <c r="C113" s="620"/>
      <c r="D113" s="642" t="str">
        <f>HYPERLINK("#Оглавление!h8","&lt;&lt;&lt;&lt;&lt;")</f>
        <v>&lt;&lt;&lt;&lt;&lt;</v>
      </c>
      <c r="E113" s="620"/>
      <c r="F113" s="675"/>
      <c r="G113" s="675"/>
      <c r="H113" s="675"/>
      <c r="I113" s="675"/>
      <c r="J113" s="675"/>
      <c r="K113" s="675"/>
      <c r="L113" s="675"/>
      <c r="M113" s="617"/>
      <c r="N113" s="617"/>
      <c r="O113" s="617"/>
      <c r="P113" s="617"/>
    </row>
    <row r="114" spans="1:19" ht="36.75" thickBot="1" x14ac:dyDescent="0.25">
      <c r="A114" s="193">
        <v>43930</v>
      </c>
      <c r="B114" s="23"/>
      <c r="C114" s="387" t="s">
        <v>1436</v>
      </c>
      <c r="D114" s="124" t="s">
        <v>1351</v>
      </c>
      <c r="E114" s="390" t="s">
        <v>1435</v>
      </c>
      <c r="F114" s="499" t="s">
        <v>1511</v>
      </c>
      <c r="G114" s="499" t="s">
        <v>1557</v>
      </c>
      <c r="H114" s="720" t="s">
        <v>1558</v>
      </c>
      <c r="I114" s="499" t="s">
        <v>1559</v>
      </c>
      <c r="J114" s="720" t="s">
        <v>1446</v>
      </c>
      <c r="K114" s="499" t="s">
        <v>1560</v>
      </c>
      <c r="L114" s="499" t="s">
        <v>1561</v>
      </c>
      <c r="M114" s="166" t="str">
        <f>'Данные по ТП'!C65</f>
        <v>ТМ-630/10</v>
      </c>
      <c r="N114" s="126" t="s">
        <v>1352</v>
      </c>
      <c r="O114" s="125" t="s">
        <v>5</v>
      </c>
      <c r="P114" s="127">
        <f>'Данные по ТП'!F65</f>
        <v>4007</v>
      </c>
    </row>
    <row r="115" spans="1:19" ht="19.5" thickBot="1" x14ac:dyDescent="0.25">
      <c r="A115" s="794" t="s">
        <v>1620</v>
      </c>
      <c r="B115" s="869" t="s">
        <v>303</v>
      </c>
      <c r="C115" s="432">
        <v>9</v>
      </c>
      <c r="D115" s="173" t="s">
        <v>255</v>
      </c>
      <c r="E115" s="415"/>
      <c r="F115" s="686">
        <f>((O115*1.73*220*0.9)/1000)+((N115*1.73*220*0.9)/1000)+((M115*1.73*220*0.9)/1000)</f>
        <v>12.67398</v>
      </c>
      <c r="G115" s="822">
        <v>244</v>
      </c>
      <c r="H115" s="822">
        <v>244</v>
      </c>
      <c r="I115" s="822">
        <v>241</v>
      </c>
      <c r="J115" s="822">
        <v>420</v>
      </c>
      <c r="K115" s="822">
        <v>418</v>
      </c>
      <c r="L115" s="822">
        <v>419</v>
      </c>
      <c r="M115" s="151">
        <v>8</v>
      </c>
      <c r="N115" s="151">
        <v>12</v>
      </c>
      <c r="O115" s="151">
        <v>17</v>
      </c>
      <c r="P115" s="151">
        <v>7</v>
      </c>
    </row>
    <row r="116" spans="1:19" ht="19.5" thickBot="1" x14ac:dyDescent="0.25">
      <c r="A116" s="856"/>
      <c r="B116" s="870"/>
      <c r="C116" s="432">
        <v>10</v>
      </c>
      <c r="D116" s="173" t="s">
        <v>256</v>
      </c>
      <c r="E116" s="415"/>
      <c r="F116" s="686">
        <f t="shared" ref="F116:F122" si="16">((O116*1.73*220*0.9)/1000)+((N116*1.73*220*0.9)/1000)+((M116*1.73*220*0.9)/1000)</f>
        <v>19.18224</v>
      </c>
      <c r="G116" s="823"/>
      <c r="H116" s="823"/>
      <c r="I116" s="823"/>
      <c r="J116" s="823"/>
      <c r="K116" s="823"/>
      <c r="L116" s="823"/>
      <c r="M116" s="151">
        <v>13</v>
      </c>
      <c r="N116" s="151">
        <v>30</v>
      </c>
      <c r="O116" s="151">
        <v>13</v>
      </c>
      <c r="P116" s="151">
        <v>8</v>
      </c>
    </row>
    <row r="117" spans="1:19" ht="19.5" thickBot="1" x14ac:dyDescent="0.25">
      <c r="A117" s="856"/>
      <c r="B117" s="870"/>
      <c r="C117" s="432">
        <v>12</v>
      </c>
      <c r="D117" s="173" t="s">
        <v>257</v>
      </c>
      <c r="E117" s="415"/>
      <c r="F117" s="686">
        <f t="shared" si="16"/>
        <v>0</v>
      </c>
      <c r="G117" s="686"/>
      <c r="H117" s="686"/>
      <c r="I117" s="686"/>
      <c r="J117" s="686"/>
      <c r="K117" s="686"/>
      <c r="L117" s="686"/>
      <c r="M117" s="151">
        <v>0</v>
      </c>
      <c r="N117" s="151">
        <v>0</v>
      </c>
      <c r="O117" s="151">
        <v>0</v>
      </c>
      <c r="P117" s="151">
        <v>0</v>
      </c>
    </row>
    <row r="118" spans="1:19" ht="19.5" thickBot="1" x14ac:dyDescent="0.25">
      <c r="A118" s="856"/>
      <c r="B118" s="870"/>
      <c r="C118" s="432">
        <v>13</v>
      </c>
      <c r="D118" s="173" t="s">
        <v>258</v>
      </c>
      <c r="E118" s="415"/>
      <c r="F118" s="686">
        <f t="shared" si="16"/>
        <v>1.37016</v>
      </c>
      <c r="G118" s="686"/>
      <c r="H118" s="686"/>
      <c r="I118" s="686"/>
      <c r="J118" s="686"/>
      <c r="K118" s="686"/>
      <c r="L118" s="686"/>
      <c r="M118" s="151">
        <v>2</v>
      </c>
      <c r="N118" s="151">
        <v>0</v>
      </c>
      <c r="O118" s="151">
        <v>2</v>
      </c>
      <c r="P118" s="151">
        <v>5</v>
      </c>
      <c r="S118" s="100" t="s">
        <v>1046</v>
      </c>
    </row>
    <row r="119" spans="1:19" ht="19.5" thickBot="1" x14ac:dyDescent="0.25">
      <c r="A119" s="856"/>
      <c r="B119" s="870"/>
      <c r="C119" s="432">
        <v>14</v>
      </c>
      <c r="D119" s="173" t="s">
        <v>259</v>
      </c>
      <c r="E119" s="415"/>
      <c r="F119" s="686">
        <f t="shared" si="16"/>
        <v>0</v>
      </c>
      <c r="G119" s="686"/>
      <c r="H119" s="686"/>
      <c r="I119" s="686"/>
      <c r="J119" s="686"/>
      <c r="K119" s="686"/>
      <c r="L119" s="686"/>
      <c r="M119" s="151">
        <v>0</v>
      </c>
      <c r="N119" s="151">
        <v>0</v>
      </c>
      <c r="O119" s="151">
        <v>0</v>
      </c>
      <c r="P119" s="151">
        <v>0</v>
      </c>
    </row>
    <row r="120" spans="1:19" ht="23.25" customHeight="1" thickBot="1" x14ac:dyDescent="0.25">
      <c r="A120" s="856"/>
      <c r="B120" s="870"/>
      <c r="C120" s="432">
        <v>15</v>
      </c>
      <c r="D120" s="173" t="s">
        <v>979</v>
      </c>
      <c r="E120" s="415"/>
      <c r="F120" s="686">
        <f t="shared" si="16"/>
        <v>0</v>
      </c>
      <c r="G120" s="686"/>
      <c r="H120" s="686"/>
      <c r="I120" s="686"/>
      <c r="J120" s="686"/>
      <c r="K120" s="686"/>
      <c r="L120" s="686"/>
      <c r="M120" s="151"/>
      <c r="N120" s="151"/>
      <c r="O120" s="151"/>
      <c r="P120" s="151"/>
    </row>
    <row r="121" spans="1:19" ht="19.5" thickBot="1" x14ac:dyDescent="0.25">
      <c r="A121" s="856"/>
      <c r="B121" s="870"/>
      <c r="C121" s="432">
        <v>16</v>
      </c>
      <c r="D121" s="173" t="s">
        <v>260</v>
      </c>
      <c r="E121" s="415"/>
      <c r="F121" s="686">
        <f t="shared" si="16"/>
        <v>0</v>
      </c>
      <c r="G121" s="686"/>
      <c r="H121" s="686"/>
      <c r="I121" s="686"/>
      <c r="J121" s="686"/>
      <c r="K121" s="686"/>
      <c r="L121" s="686"/>
      <c r="M121" s="151"/>
      <c r="N121" s="151"/>
      <c r="O121" s="151"/>
      <c r="P121" s="151"/>
    </row>
    <row r="122" spans="1:19" ht="19.5" thickBot="1" x14ac:dyDescent="0.25">
      <c r="A122" s="856"/>
      <c r="B122" s="870"/>
      <c r="C122" s="432" t="s">
        <v>1056</v>
      </c>
      <c r="D122" s="173" t="s">
        <v>1056</v>
      </c>
      <c r="E122" s="415"/>
      <c r="F122" s="686">
        <f t="shared" si="16"/>
        <v>0</v>
      </c>
      <c r="G122" s="686"/>
      <c r="H122" s="686"/>
      <c r="I122" s="686"/>
      <c r="J122" s="686"/>
      <c r="K122" s="686"/>
      <c r="L122" s="686"/>
      <c r="M122" s="151"/>
      <c r="N122" s="151"/>
      <c r="O122" s="151"/>
      <c r="P122" s="151"/>
    </row>
    <row r="123" spans="1:19" ht="18.75" thickBot="1" x14ac:dyDescent="0.3">
      <c r="A123" s="856"/>
      <c r="B123" s="870"/>
      <c r="C123" s="436"/>
      <c r="D123" s="194"/>
      <c r="E123" s="439"/>
      <c r="F123" s="439"/>
      <c r="G123" s="439"/>
      <c r="H123" s="439"/>
      <c r="I123" s="439"/>
      <c r="J123" s="439"/>
      <c r="K123" s="439"/>
      <c r="L123" s="439"/>
      <c r="M123" s="195"/>
      <c r="N123" s="194"/>
      <c r="O123" s="194"/>
      <c r="P123" s="194"/>
    </row>
    <row r="124" spans="1:19" ht="19.5" thickBot="1" x14ac:dyDescent="0.25">
      <c r="A124" s="856"/>
      <c r="B124" s="870"/>
      <c r="C124" s="432"/>
      <c r="D124" s="3" t="s">
        <v>1314</v>
      </c>
      <c r="E124" s="393"/>
      <c r="F124" s="393"/>
      <c r="G124" s="393"/>
      <c r="H124" s="393"/>
      <c r="I124" s="393"/>
      <c r="J124" s="393"/>
      <c r="K124" s="393"/>
      <c r="L124" s="393"/>
      <c r="M124" s="1">
        <f>SUM(M115:M122)</f>
        <v>23</v>
      </c>
      <c r="N124" s="1">
        <f>SUM(N115:N122)</f>
        <v>42</v>
      </c>
      <c r="O124" s="1">
        <f>SUM(O115:O122)</f>
        <v>32</v>
      </c>
      <c r="P124" s="1">
        <f>SUM(P115:P122)</f>
        <v>20</v>
      </c>
      <c r="Q124" s="204"/>
    </row>
    <row r="125" spans="1:19" ht="19.5" thickBot="1" x14ac:dyDescent="0.25">
      <c r="A125" s="856"/>
      <c r="B125" s="870"/>
      <c r="C125" s="432"/>
      <c r="D125" s="3" t="s">
        <v>1315</v>
      </c>
      <c r="E125" s="393"/>
      <c r="F125" s="393"/>
      <c r="G125" s="393"/>
      <c r="H125" s="393"/>
      <c r="I125" s="393"/>
      <c r="J125" s="393"/>
      <c r="K125" s="393"/>
      <c r="L125" s="393"/>
      <c r="M125" s="135">
        <f t="shared" ref="M125:O125" si="17">(M124*1.73*220*0.9)/1000</f>
        <v>7.8784199999999993</v>
      </c>
      <c r="N125" s="135">
        <f t="shared" si="17"/>
        <v>14.386679999999998</v>
      </c>
      <c r="O125" s="135">
        <f t="shared" si="17"/>
        <v>10.96128</v>
      </c>
      <c r="P125" s="136"/>
      <c r="Q125" s="204"/>
    </row>
    <row r="126" spans="1:19" ht="18.75" thickBot="1" x14ac:dyDescent="0.25">
      <c r="A126" s="856"/>
      <c r="B126" s="870"/>
      <c r="C126" s="432"/>
      <c r="D126" s="3" t="s">
        <v>1316</v>
      </c>
      <c r="E126" s="394"/>
      <c r="F126" s="394"/>
      <c r="G126" s="394"/>
      <c r="H126" s="394"/>
      <c r="I126" s="394"/>
      <c r="J126" s="394"/>
      <c r="K126" s="394"/>
      <c r="L126" s="394"/>
      <c r="M126" s="788">
        <f>(M125+N125+O125)</f>
        <v>33.226379999999999</v>
      </c>
      <c r="N126" s="789"/>
      <c r="O126" s="789"/>
      <c r="P126" s="790"/>
      <c r="Q126" s="204"/>
    </row>
    <row r="127" spans="1:19" ht="19.5" thickBot="1" x14ac:dyDescent="0.25">
      <c r="A127" s="856"/>
      <c r="B127" s="870"/>
      <c r="C127" s="437"/>
      <c r="D127" s="830"/>
      <c r="E127" s="858"/>
      <c r="F127" s="858"/>
      <c r="G127" s="858"/>
      <c r="H127" s="858"/>
      <c r="I127" s="858"/>
      <c r="J127" s="858"/>
      <c r="K127" s="858"/>
      <c r="L127" s="858"/>
      <c r="M127" s="831"/>
      <c r="N127" s="831"/>
      <c r="O127" s="831"/>
      <c r="P127" s="832"/>
    </row>
    <row r="128" spans="1:19" ht="36.75" thickBot="1" x14ac:dyDescent="0.25">
      <c r="A128" s="856"/>
      <c r="B128" s="870"/>
      <c r="C128" s="387" t="s">
        <v>1436</v>
      </c>
      <c r="D128" s="124" t="s">
        <v>1327</v>
      </c>
      <c r="E128" s="390" t="s">
        <v>1435</v>
      </c>
      <c r="F128" s="499" t="s">
        <v>1511</v>
      </c>
      <c r="G128" s="499" t="s">
        <v>1557</v>
      </c>
      <c r="H128" s="720" t="s">
        <v>1558</v>
      </c>
      <c r="I128" s="499" t="s">
        <v>1559</v>
      </c>
      <c r="J128" s="720" t="s">
        <v>1446</v>
      </c>
      <c r="K128" s="499" t="s">
        <v>1560</v>
      </c>
      <c r="L128" s="499" t="s">
        <v>1561</v>
      </c>
      <c r="M128" s="166" t="str">
        <f>'Данные по ТП'!C66</f>
        <v>ТМ-630/10</v>
      </c>
      <c r="N128" s="126" t="s">
        <v>1352</v>
      </c>
      <c r="O128" s="125" t="s">
        <v>5</v>
      </c>
      <c r="P128" s="127">
        <f>'Данные по ТП'!F66</f>
        <v>486619</v>
      </c>
    </row>
    <row r="129" spans="1:17" ht="19.5" thickBot="1" x14ac:dyDescent="0.25">
      <c r="A129" s="856"/>
      <c r="B129" s="870"/>
      <c r="C129" s="432">
        <v>1</v>
      </c>
      <c r="D129" s="173" t="s">
        <v>980</v>
      </c>
      <c r="E129" s="415"/>
      <c r="F129" s="686">
        <f>((O129*1.73*220*0.9)/1000)+((N129*1.73*220*0.9)/1000)+((M129*1.73*220*0.9)/1000)</f>
        <v>17.469539999999999</v>
      </c>
      <c r="G129" s="822">
        <v>242</v>
      </c>
      <c r="H129" s="822">
        <v>238</v>
      </c>
      <c r="I129" s="822">
        <v>242</v>
      </c>
      <c r="J129" s="822">
        <v>421</v>
      </c>
      <c r="K129" s="822">
        <v>419</v>
      </c>
      <c r="L129" s="822">
        <v>420</v>
      </c>
      <c r="M129" s="151">
        <v>3</v>
      </c>
      <c r="N129" s="151">
        <v>26</v>
      </c>
      <c r="O129" s="151">
        <v>22</v>
      </c>
      <c r="P129" s="151">
        <v>13</v>
      </c>
    </row>
    <row r="130" spans="1:17" ht="19.5" thickBot="1" x14ac:dyDescent="0.25">
      <c r="A130" s="856"/>
      <c r="B130" s="870"/>
      <c r="C130" s="432">
        <v>2</v>
      </c>
      <c r="D130" s="173" t="s">
        <v>981</v>
      </c>
      <c r="E130" s="415"/>
      <c r="F130" s="686">
        <f t="shared" ref="F130:F135" si="18">((O130*1.73*220*0.9)/1000)+((N130*1.73*220*0.9)/1000)+((M130*1.73*220*0.9)/1000)</f>
        <v>0</v>
      </c>
      <c r="G130" s="823"/>
      <c r="H130" s="823"/>
      <c r="I130" s="823"/>
      <c r="J130" s="823"/>
      <c r="K130" s="823"/>
      <c r="L130" s="823"/>
      <c r="M130" s="151">
        <v>0</v>
      </c>
      <c r="N130" s="151">
        <v>0</v>
      </c>
      <c r="O130" s="151">
        <v>0</v>
      </c>
      <c r="P130" s="151">
        <v>0</v>
      </c>
    </row>
    <row r="131" spans="1:17" ht="19.5" thickBot="1" x14ac:dyDescent="0.25">
      <c r="A131" s="856"/>
      <c r="B131" s="870"/>
      <c r="C131" s="432">
        <v>3</v>
      </c>
      <c r="D131" s="173" t="s">
        <v>261</v>
      </c>
      <c r="E131" s="415"/>
      <c r="F131" s="686">
        <f t="shared" si="18"/>
        <v>0</v>
      </c>
      <c r="G131" s="686"/>
      <c r="H131" s="686"/>
      <c r="I131" s="686"/>
      <c r="J131" s="686"/>
      <c r="K131" s="686"/>
      <c r="L131" s="686"/>
      <c r="M131" s="151">
        <v>0</v>
      </c>
      <c r="N131" s="151">
        <v>0</v>
      </c>
      <c r="O131" s="151">
        <v>0</v>
      </c>
      <c r="P131" s="151">
        <v>0</v>
      </c>
    </row>
    <row r="132" spans="1:17" ht="19.5" thickBot="1" x14ac:dyDescent="0.25">
      <c r="A132" s="856"/>
      <c r="B132" s="870"/>
      <c r="C132" s="432">
        <v>4</v>
      </c>
      <c r="D132" s="173" t="s">
        <v>262</v>
      </c>
      <c r="E132" s="415"/>
      <c r="F132" s="686">
        <f t="shared" si="18"/>
        <v>0</v>
      </c>
      <c r="G132" s="686"/>
      <c r="H132" s="686"/>
      <c r="I132" s="686"/>
      <c r="J132" s="686"/>
      <c r="K132" s="686"/>
      <c r="L132" s="686"/>
      <c r="M132" s="151">
        <v>0</v>
      </c>
      <c r="N132" s="151">
        <v>0</v>
      </c>
      <c r="O132" s="151">
        <v>0</v>
      </c>
      <c r="P132" s="151">
        <v>0</v>
      </c>
    </row>
    <row r="133" spans="1:17" ht="19.5" thickBot="1" x14ac:dyDescent="0.25">
      <c r="A133" s="856"/>
      <c r="B133" s="870"/>
      <c r="C133" s="432">
        <v>5</v>
      </c>
      <c r="D133" s="173"/>
      <c r="E133" s="415"/>
      <c r="F133" s="686">
        <f t="shared" si="18"/>
        <v>0</v>
      </c>
      <c r="G133" s="686"/>
      <c r="H133" s="686"/>
      <c r="I133" s="686"/>
      <c r="J133" s="686"/>
      <c r="K133" s="686"/>
      <c r="L133" s="686"/>
      <c r="M133" s="151"/>
      <c r="N133" s="151"/>
      <c r="O133" s="151"/>
      <c r="P133" s="151"/>
    </row>
    <row r="134" spans="1:17" ht="19.5" thickBot="1" x14ac:dyDescent="0.25">
      <c r="A134" s="856"/>
      <c r="B134" s="870"/>
      <c r="C134" s="432">
        <v>6</v>
      </c>
      <c r="D134" s="173" t="s">
        <v>263</v>
      </c>
      <c r="E134" s="415"/>
      <c r="F134" s="686">
        <f t="shared" si="18"/>
        <v>14.044139999999999</v>
      </c>
      <c r="G134" s="686"/>
      <c r="H134" s="686"/>
      <c r="I134" s="686"/>
      <c r="J134" s="686"/>
      <c r="K134" s="686"/>
      <c r="L134" s="686"/>
      <c r="M134" s="151">
        <v>12</v>
      </c>
      <c r="N134" s="151">
        <v>19</v>
      </c>
      <c r="O134" s="151">
        <v>10</v>
      </c>
      <c r="P134" s="151">
        <v>8</v>
      </c>
    </row>
    <row r="135" spans="1:17" ht="19.5" thickBot="1" x14ac:dyDescent="0.25">
      <c r="A135" s="856"/>
      <c r="B135" s="870"/>
      <c r="C135" s="432">
        <v>8</v>
      </c>
      <c r="D135" s="173" t="s">
        <v>264</v>
      </c>
      <c r="E135" s="415"/>
      <c r="F135" s="686">
        <f t="shared" si="18"/>
        <v>23.635259999999999</v>
      </c>
      <c r="G135" s="686"/>
      <c r="H135" s="686"/>
      <c r="I135" s="686"/>
      <c r="J135" s="686"/>
      <c r="K135" s="686"/>
      <c r="L135" s="686"/>
      <c r="M135" s="151">
        <v>18</v>
      </c>
      <c r="N135" s="151">
        <v>42</v>
      </c>
      <c r="O135" s="151">
        <v>9</v>
      </c>
      <c r="P135" s="151">
        <v>20</v>
      </c>
    </row>
    <row r="136" spans="1:17" ht="19.5" thickBot="1" x14ac:dyDescent="0.25">
      <c r="A136" s="856"/>
      <c r="B136" s="870"/>
      <c r="C136" s="432"/>
      <c r="D136" s="173"/>
      <c r="E136" s="415"/>
      <c r="F136" s="415"/>
      <c r="G136" s="415"/>
      <c r="H136" s="415"/>
      <c r="I136" s="415"/>
      <c r="J136" s="415"/>
      <c r="K136" s="415"/>
      <c r="L136" s="415"/>
      <c r="M136" s="151"/>
      <c r="N136" s="151"/>
      <c r="O136" s="151"/>
      <c r="P136" s="151"/>
    </row>
    <row r="137" spans="1:17" ht="19.5" thickBot="1" x14ac:dyDescent="0.25">
      <c r="A137" s="856"/>
      <c r="B137" s="870"/>
      <c r="C137" s="432"/>
      <c r="D137" s="173"/>
      <c r="E137" s="415"/>
      <c r="F137" s="415"/>
      <c r="G137" s="415"/>
      <c r="H137" s="415"/>
      <c r="I137" s="415"/>
      <c r="J137" s="415"/>
      <c r="K137" s="415"/>
      <c r="L137" s="415"/>
      <c r="M137" s="151"/>
      <c r="N137" s="151"/>
      <c r="O137" s="151"/>
      <c r="P137" s="151"/>
    </row>
    <row r="138" spans="1:17" ht="19.5" thickBot="1" x14ac:dyDescent="0.25">
      <c r="A138" s="856"/>
      <c r="B138" s="870"/>
      <c r="C138" s="432"/>
      <c r="D138" s="173"/>
      <c r="E138" s="415"/>
      <c r="F138" s="415"/>
      <c r="G138" s="415"/>
      <c r="H138" s="415"/>
      <c r="I138" s="415"/>
      <c r="J138" s="415"/>
      <c r="K138" s="415"/>
      <c r="L138" s="415"/>
      <c r="M138" s="151"/>
      <c r="N138" s="151"/>
      <c r="O138" s="151"/>
      <c r="P138" s="151"/>
    </row>
    <row r="139" spans="1:17" ht="18.75" thickBot="1" x14ac:dyDescent="0.3">
      <c r="A139" s="856"/>
      <c r="B139" s="870"/>
      <c r="C139" s="436"/>
      <c r="D139" s="194"/>
      <c r="E139" s="439"/>
      <c r="F139" s="439"/>
      <c r="G139" s="439"/>
      <c r="H139" s="439"/>
      <c r="I139" s="439"/>
      <c r="J139" s="439"/>
      <c r="K139" s="439"/>
      <c r="L139" s="439"/>
      <c r="M139" s="195"/>
      <c r="N139" s="194"/>
      <c r="O139" s="194"/>
      <c r="P139" s="194"/>
    </row>
    <row r="140" spans="1:17" ht="19.5" thickBot="1" x14ac:dyDescent="0.25">
      <c r="A140" s="856"/>
      <c r="B140" s="870"/>
      <c r="C140" s="432"/>
      <c r="D140" s="3" t="s">
        <v>1313</v>
      </c>
      <c r="E140" s="393"/>
      <c r="F140" s="393"/>
      <c r="G140" s="393"/>
      <c r="H140" s="393"/>
      <c r="I140" s="393"/>
      <c r="J140" s="393"/>
      <c r="K140" s="393"/>
      <c r="L140" s="393"/>
      <c r="M140" s="1">
        <f>SUM(M129:M135)</f>
        <v>33</v>
      </c>
      <c r="N140" s="1">
        <f>SUM(N129:N135)</f>
        <v>87</v>
      </c>
      <c r="O140" s="1">
        <f>SUM(O129:O135)</f>
        <v>41</v>
      </c>
      <c r="P140" s="1">
        <f>SUM(P129:P135)</f>
        <v>41</v>
      </c>
      <c r="Q140" s="204"/>
    </row>
    <row r="141" spans="1:17" ht="19.5" thickBot="1" x14ac:dyDescent="0.25">
      <c r="A141" s="856"/>
      <c r="B141" s="870"/>
      <c r="C141" s="432"/>
      <c r="D141" s="3" t="s">
        <v>1315</v>
      </c>
      <c r="E141" s="393"/>
      <c r="F141" s="393"/>
      <c r="G141" s="393"/>
      <c r="H141" s="393"/>
      <c r="I141" s="393"/>
      <c r="J141" s="393"/>
      <c r="K141" s="393"/>
      <c r="L141" s="393"/>
      <c r="M141" s="135">
        <f t="shared" ref="M141:O141" si="19">(M140*1.73*220*0.9)/1000</f>
        <v>11.30382</v>
      </c>
      <c r="N141" s="135">
        <f t="shared" si="19"/>
        <v>29.800979999999999</v>
      </c>
      <c r="O141" s="135">
        <f t="shared" si="19"/>
        <v>14.044139999999999</v>
      </c>
      <c r="P141" s="136"/>
    </row>
    <row r="142" spans="1:17" ht="18.75" thickBot="1" x14ac:dyDescent="0.25">
      <c r="A142" s="856"/>
      <c r="B142" s="870"/>
      <c r="C142" s="432"/>
      <c r="D142" s="3" t="s">
        <v>1317</v>
      </c>
      <c r="E142" s="394"/>
      <c r="F142" s="394"/>
      <c r="G142" s="394"/>
      <c r="H142" s="394"/>
      <c r="I142" s="394"/>
      <c r="J142" s="394"/>
      <c r="K142" s="394"/>
      <c r="L142" s="394"/>
      <c r="M142" s="788">
        <f>(M141+N141+O141)</f>
        <v>55.148939999999996</v>
      </c>
      <c r="N142" s="789"/>
      <c r="O142" s="789"/>
      <c r="P142" s="790"/>
    </row>
    <row r="143" spans="1:17" ht="19.5" thickBot="1" x14ac:dyDescent="0.25">
      <c r="A143" s="856"/>
      <c r="B143" s="870"/>
      <c r="C143" s="432"/>
      <c r="D143" s="41" t="s">
        <v>302</v>
      </c>
      <c r="E143" s="399"/>
      <c r="F143" s="399"/>
      <c r="G143" s="399"/>
      <c r="H143" s="399"/>
      <c r="I143" s="399"/>
      <c r="J143" s="399"/>
      <c r="K143" s="399"/>
      <c r="L143" s="399"/>
      <c r="M143" s="18"/>
      <c r="N143" s="18"/>
      <c r="O143" s="18"/>
      <c r="P143" s="18"/>
    </row>
    <row r="144" spans="1:17" ht="19.5" thickBot="1" x14ac:dyDescent="0.25">
      <c r="A144" s="857"/>
      <c r="B144" s="871"/>
      <c r="C144" s="436"/>
      <c r="D144" s="42" t="s">
        <v>59</v>
      </c>
      <c r="E144" s="398"/>
      <c r="F144" s="398"/>
      <c r="G144" s="398"/>
      <c r="H144" s="398"/>
      <c r="I144" s="398"/>
      <c r="J144" s="398"/>
      <c r="K144" s="398"/>
      <c r="L144" s="398"/>
      <c r="M144" s="43">
        <f>M140+M124</f>
        <v>56</v>
      </c>
      <c r="N144" s="43">
        <f>N140+N124</f>
        <v>129</v>
      </c>
      <c r="O144" s="43">
        <f>O140+O124</f>
        <v>73</v>
      </c>
      <c r="P144" s="43">
        <f>P140+P124</f>
        <v>61</v>
      </c>
    </row>
    <row r="145" spans="1:17" ht="37.5" customHeight="1" thickBot="1" x14ac:dyDescent="0.25">
      <c r="A145" s="639"/>
      <c r="B145" s="639"/>
      <c r="C145" s="640"/>
      <c r="D145" s="642" t="str">
        <f>HYPERLINK("#Оглавление!h8","&lt;&lt;&lt;&lt;&lt;")</f>
        <v>&lt;&lt;&lt;&lt;&lt;</v>
      </c>
      <c r="E145" s="640"/>
      <c r="F145" s="640"/>
      <c r="G145" s="640"/>
      <c r="H145" s="640"/>
      <c r="I145" s="640"/>
      <c r="J145" s="640"/>
      <c r="K145" s="640"/>
      <c r="L145" s="640"/>
      <c r="M145" s="639"/>
      <c r="N145" s="639"/>
      <c r="O145" s="639"/>
      <c r="P145" s="639"/>
    </row>
    <row r="146" spans="1:17" ht="36.75" thickBot="1" x14ac:dyDescent="0.25">
      <c r="A146" s="193">
        <v>43930</v>
      </c>
      <c r="B146" s="23"/>
      <c r="C146" s="387" t="s">
        <v>1436</v>
      </c>
      <c r="D146" s="124" t="s">
        <v>1351</v>
      </c>
      <c r="E146" s="390" t="s">
        <v>1435</v>
      </c>
      <c r="F146" s="499" t="s">
        <v>1511</v>
      </c>
      <c r="G146" s="499" t="s">
        <v>1557</v>
      </c>
      <c r="H146" s="720" t="s">
        <v>1558</v>
      </c>
      <c r="I146" s="499" t="s">
        <v>1559</v>
      </c>
      <c r="J146" s="720" t="s">
        <v>1446</v>
      </c>
      <c r="K146" s="499" t="s">
        <v>1560</v>
      </c>
      <c r="L146" s="499" t="s">
        <v>1561</v>
      </c>
      <c r="M146" s="166" t="str">
        <f>'Данные по ТП'!C67</f>
        <v>ТМ-400/10</v>
      </c>
      <c r="N146" s="126" t="s">
        <v>1352</v>
      </c>
      <c r="O146" s="125" t="s">
        <v>5</v>
      </c>
      <c r="P146" s="127">
        <f>'Данные по ТП'!F67</f>
        <v>10654</v>
      </c>
    </row>
    <row r="147" spans="1:17" ht="19.5" thickBot="1" x14ac:dyDescent="0.25">
      <c r="A147" s="794" t="s">
        <v>1620</v>
      </c>
      <c r="B147" s="791" t="s">
        <v>304</v>
      </c>
      <c r="C147" s="401">
        <v>1</v>
      </c>
      <c r="D147" s="173" t="s">
        <v>265</v>
      </c>
      <c r="E147" s="415"/>
      <c r="F147" s="686">
        <f>((O147*1.73*220*0.9)/1000)+((N147*1.73*220*0.9)/1000)+((M147*1.73*220*0.9)/1000)</f>
        <v>0</v>
      </c>
      <c r="G147" s="822"/>
      <c r="H147" s="822"/>
      <c r="I147" s="822"/>
      <c r="J147" s="822"/>
      <c r="K147" s="822"/>
      <c r="L147" s="822"/>
      <c r="M147" s="151"/>
      <c r="N147" s="151"/>
      <c r="O147" s="151"/>
      <c r="P147" s="151"/>
    </row>
    <row r="148" spans="1:17" ht="19.5" thickBot="1" x14ac:dyDescent="0.25">
      <c r="A148" s="800"/>
      <c r="B148" s="802"/>
      <c r="C148" s="401">
        <v>2</v>
      </c>
      <c r="D148" s="173"/>
      <c r="E148" s="415"/>
      <c r="F148" s="686">
        <f t="shared" ref="F148:F155" si="20">((O148*1.73*220*0.9)/1000)+((N148*1.73*220*0.9)/1000)+((M148*1.73*220*0.9)/1000)</f>
        <v>0</v>
      </c>
      <c r="G148" s="823"/>
      <c r="H148" s="823"/>
      <c r="I148" s="823"/>
      <c r="J148" s="823"/>
      <c r="K148" s="823"/>
      <c r="L148" s="823"/>
      <c r="M148" s="151"/>
      <c r="N148" s="151"/>
      <c r="O148" s="151"/>
      <c r="P148" s="151"/>
    </row>
    <row r="149" spans="1:17" ht="19.5" thickBot="1" x14ac:dyDescent="0.25">
      <c r="A149" s="856"/>
      <c r="B149" s="826"/>
      <c r="C149" s="401">
        <v>3</v>
      </c>
      <c r="D149" s="173" t="s">
        <v>982</v>
      </c>
      <c r="E149" s="415"/>
      <c r="F149" s="686">
        <f t="shared" si="20"/>
        <v>0</v>
      </c>
      <c r="G149" s="686"/>
      <c r="H149" s="686"/>
      <c r="I149" s="686"/>
      <c r="J149" s="686"/>
      <c r="K149" s="686"/>
      <c r="L149" s="686"/>
      <c r="M149" s="151">
        <v>0</v>
      </c>
      <c r="N149" s="151">
        <v>0</v>
      </c>
      <c r="O149" s="151">
        <v>0</v>
      </c>
      <c r="P149" s="151">
        <v>0</v>
      </c>
    </row>
    <row r="150" spans="1:17" ht="19.5" thickBot="1" x14ac:dyDescent="0.25">
      <c r="A150" s="856"/>
      <c r="B150" s="826"/>
      <c r="C150" s="401">
        <v>4</v>
      </c>
      <c r="D150" s="173" t="s">
        <v>266</v>
      </c>
      <c r="E150" s="415"/>
      <c r="F150" s="686">
        <f t="shared" si="20"/>
        <v>0</v>
      </c>
      <c r="G150" s="686"/>
      <c r="H150" s="686"/>
      <c r="I150" s="686"/>
      <c r="J150" s="686"/>
      <c r="K150" s="686"/>
      <c r="L150" s="686"/>
      <c r="M150" s="151">
        <v>0</v>
      </c>
      <c r="N150" s="151">
        <v>0</v>
      </c>
      <c r="O150" s="151">
        <v>0</v>
      </c>
      <c r="P150" s="151">
        <v>0</v>
      </c>
    </row>
    <row r="151" spans="1:17" ht="19.5" thickBot="1" x14ac:dyDescent="0.25">
      <c r="A151" s="856"/>
      <c r="B151" s="826"/>
      <c r="C151" s="401">
        <v>5</v>
      </c>
      <c r="D151" s="173" t="s">
        <v>267</v>
      </c>
      <c r="E151" s="415"/>
      <c r="F151" s="686">
        <f t="shared" si="20"/>
        <v>23.635259999999999</v>
      </c>
      <c r="G151" s="686"/>
      <c r="H151" s="686"/>
      <c r="I151" s="686"/>
      <c r="J151" s="686"/>
      <c r="K151" s="686"/>
      <c r="L151" s="686"/>
      <c r="M151" s="151">
        <v>33</v>
      </c>
      <c r="N151" s="151">
        <v>26</v>
      </c>
      <c r="O151" s="151">
        <v>10</v>
      </c>
      <c r="P151" s="151">
        <v>13</v>
      </c>
    </row>
    <row r="152" spans="1:17" ht="19.5" thickBot="1" x14ac:dyDescent="0.25">
      <c r="A152" s="856"/>
      <c r="B152" s="826"/>
      <c r="C152" s="401">
        <v>6</v>
      </c>
      <c r="D152" s="173" t="s">
        <v>268</v>
      </c>
      <c r="E152" s="415"/>
      <c r="F152" s="686">
        <f t="shared" si="20"/>
        <v>25.6905</v>
      </c>
      <c r="G152" s="686"/>
      <c r="H152" s="686"/>
      <c r="I152" s="686"/>
      <c r="J152" s="686"/>
      <c r="K152" s="686"/>
      <c r="L152" s="686"/>
      <c r="M152" s="151">
        <v>38</v>
      </c>
      <c r="N152" s="151">
        <v>17</v>
      </c>
      <c r="O152" s="151">
        <v>20</v>
      </c>
      <c r="P152" s="151">
        <v>12</v>
      </c>
    </row>
    <row r="153" spans="1:17" ht="19.5" thickBot="1" x14ac:dyDescent="0.25">
      <c r="A153" s="856"/>
      <c r="B153" s="826"/>
      <c r="C153" s="401">
        <v>7</v>
      </c>
      <c r="D153" s="173" t="s">
        <v>269</v>
      </c>
      <c r="E153" s="415"/>
      <c r="F153" s="686">
        <f t="shared" si="20"/>
        <v>21.237479999999998</v>
      </c>
      <c r="G153" s="686"/>
      <c r="H153" s="686"/>
      <c r="I153" s="686"/>
      <c r="J153" s="686"/>
      <c r="K153" s="686"/>
      <c r="L153" s="686"/>
      <c r="M153" s="151">
        <v>19</v>
      </c>
      <c r="N153" s="151">
        <v>17</v>
      </c>
      <c r="O153" s="151">
        <v>26</v>
      </c>
      <c r="P153" s="151">
        <v>13</v>
      </c>
    </row>
    <row r="154" spans="1:17" ht="19.5" thickBot="1" x14ac:dyDescent="0.25">
      <c r="A154" s="856"/>
      <c r="B154" s="826"/>
      <c r="C154" s="401">
        <v>8</v>
      </c>
      <c r="D154" s="173" t="s">
        <v>983</v>
      </c>
      <c r="E154" s="415"/>
      <c r="F154" s="686">
        <f t="shared" si="20"/>
        <v>31.85622</v>
      </c>
      <c r="G154" s="686"/>
      <c r="H154" s="686"/>
      <c r="I154" s="686"/>
      <c r="J154" s="686"/>
      <c r="K154" s="686"/>
      <c r="L154" s="686"/>
      <c r="M154" s="151">
        <v>38</v>
      </c>
      <c r="N154" s="151">
        <v>34</v>
      </c>
      <c r="O154" s="151">
        <v>21</v>
      </c>
      <c r="P154" s="151">
        <v>18</v>
      </c>
    </row>
    <row r="155" spans="1:17" ht="18.75" thickBot="1" x14ac:dyDescent="0.3">
      <c r="A155" s="856"/>
      <c r="B155" s="826"/>
      <c r="C155" s="406"/>
      <c r="D155" s="194"/>
      <c r="E155" s="439"/>
      <c r="F155" s="686">
        <f t="shared" si="20"/>
        <v>0</v>
      </c>
      <c r="G155" s="686"/>
      <c r="H155" s="686"/>
      <c r="I155" s="686"/>
      <c r="J155" s="686"/>
      <c r="K155" s="686"/>
      <c r="L155" s="686"/>
      <c r="M155" s="195"/>
      <c r="N155" s="194"/>
      <c r="O155" s="194"/>
      <c r="P155" s="194"/>
    </row>
    <row r="156" spans="1:17" ht="19.5" thickBot="1" x14ac:dyDescent="0.25">
      <c r="A156" s="856"/>
      <c r="B156" s="826"/>
      <c r="C156" s="401"/>
      <c r="D156" s="3" t="s">
        <v>1314</v>
      </c>
      <c r="E156" s="393"/>
      <c r="F156" s="393"/>
      <c r="G156" s="393"/>
      <c r="H156" s="393"/>
      <c r="I156" s="393"/>
      <c r="J156" s="393"/>
      <c r="K156" s="393"/>
      <c r="L156" s="393"/>
      <c r="M156" s="1">
        <f>SUM(M151:M154)</f>
        <v>128</v>
      </c>
      <c r="N156" s="1">
        <f>SUM(N151:N154)</f>
        <v>94</v>
      </c>
      <c r="O156" s="1">
        <f>SUM(O151:O154)</f>
        <v>77</v>
      </c>
      <c r="P156" s="1">
        <f>SUM(P151:P154)</f>
        <v>56</v>
      </c>
      <c r="Q156" s="204"/>
    </row>
    <row r="157" spans="1:17" ht="19.5" thickBot="1" x14ac:dyDescent="0.25">
      <c r="A157" s="856"/>
      <c r="B157" s="826"/>
      <c r="C157" s="401"/>
      <c r="D157" s="3" t="s">
        <v>1315</v>
      </c>
      <c r="E157" s="393"/>
      <c r="F157" s="393"/>
      <c r="G157" s="393"/>
      <c r="H157" s="393"/>
      <c r="I157" s="393"/>
      <c r="J157" s="393"/>
      <c r="K157" s="393"/>
      <c r="L157" s="393"/>
      <c r="M157" s="135">
        <f t="shared" ref="M157:O157" si="21">(M156*1.73*220*0.9)/1000</f>
        <v>43.845120000000001</v>
      </c>
      <c r="N157" s="135">
        <f t="shared" si="21"/>
        <v>32.19876</v>
      </c>
      <c r="O157" s="135">
        <f t="shared" si="21"/>
        <v>26.375580000000003</v>
      </c>
      <c r="P157" s="136"/>
      <c r="Q157" s="204"/>
    </row>
    <row r="158" spans="1:17" ht="18.75" thickBot="1" x14ac:dyDescent="0.25">
      <c r="A158" s="856"/>
      <c r="B158" s="826"/>
      <c r="C158" s="401"/>
      <c r="D158" s="3" t="s">
        <v>1316</v>
      </c>
      <c r="E158" s="394"/>
      <c r="F158" s="394"/>
      <c r="G158" s="394"/>
      <c r="H158" s="394"/>
      <c r="I158" s="394"/>
      <c r="J158" s="394"/>
      <c r="K158" s="394"/>
      <c r="L158" s="394"/>
      <c r="M158" s="788">
        <f>(M157+N157+O157)</f>
        <v>102.41946</v>
      </c>
      <c r="N158" s="789"/>
      <c r="O158" s="789"/>
      <c r="P158" s="790"/>
      <c r="Q158" s="204"/>
    </row>
    <row r="159" spans="1:17" ht="19.5" thickBot="1" x14ac:dyDescent="0.25">
      <c r="A159" s="856"/>
      <c r="B159" s="826"/>
      <c r="C159" s="404"/>
      <c r="D159" s="863"/>
      <c r="E159" s="864"/>
      <c r="F159" s="864"/>
      <c r="G159" s="864"/>
      <c r="H159" s="864"/>
      <c r="I159" s="864"/>
      <c r="J159" s="864"/>
      <c r="K159" s="864"/>
      <c r="L159" s="864"/>
      <c r="M159" s="865"/>
      <c r="N159" s="865"/>
      <c r="O159" s="865"/>
      <c r="P159" s="866"/>
    </row>
    <row r="160" spans="1:17" ht="36.75" thickBot="1" x14ac:dyDescent="0.25">
      <c r="A160" s="856"/>
      <c r="B160" s="826"/>
      <c r="C160" s="387" t="s">
        <v>1436</v>
      </c>
      <c r="D160" s="124" t="s">
        <v>1327</v>
      </c>
      <c r="E160" s="390" t="s">
        <v>1435</v>
      </c>
      <c r="F160" s="499" t="s">
        <v>1511</v>
      </c>
      <c r="G160" s="499" t="s">
        <v>1557</v>
      </c>
      <c r="H160" s="720" t="s">
        <v>1558</v>
      </c>
      <c r="I160" s="499" t="s">
        <v>1559</v>
      </c>
      <c r="J160" s="720" t="s">
        <v>1446</v>
      </c>
      <c r="K160" s="499" t="s">
        <v>1560</v>
      </c>
      <c r="L160" s="499" t="s">
        <v>1561</v>
      </c>
      <c r="M160" s="166" t="str">
        <f>'Данные по ТП'!C68</f>
        <v>ТМ-400/10</v>
      </c>
      <c r="N160" s="126" t="s">
        <v>1352</v>
      </c>
      <c r="O160" s="125" t="s">
        <v>5</v>
      </c>
      <c r="P160" s="127">
        <f>'Данные по ТП'!F68</f>
        <v>4341</v>
      </c>
    </row>
    <row r="161" spans="1:19" ht="19.5" thickBot="1" x14ac:dyDescent="0.25">
      <c r="A161" s="856"/>
      <c r="B161" s="826"/>
      <c r="C161" s="401">
        <v>9</v>
      </c>
      <c r="D161" s="173" t="s">
        <v>249</v>
      </c>
      <c r="E161" s="415"/>
      <c r="F161" s="686">
        <f>((O161*1.73*220*0.9)/1000)+((N161*1.73*220*0.9)/1000)+((M161*1.73*220*0.9)/1000)</f>
        <v>0</v>
      </c>
      <c r="G161" s="822">
        <v>232</v>
      </c>
      <c r="H161" s="822">
        <v>230</v>
      </c>
      <c r="I161" s="822">
        <v>242</v>
      </c>
      <c r="J161" s="822">
        <v>408</v>
      </c>
      <c r="K161" s="822">
        <v>410</v>
      </c>
      <c r="L161" s="822">
        <v>407</v>
      </c>
      <c r="M161" s="151"/>
      <c r="N161" s="151"/>
      <c r="O161" s="151"/>
      <c r="P161" s="151"/>
    </row>
    <row r="162" spans="1:19" ht="19.5" thickBot="1" x14ac:dyDescent="0.25">
      <c r="A162" s="856"/>
      <c r="B162" s="826"/>
      <c r="C162" s="401">
        <v>10</v>
      </c>
      <c r="D162" s="173" t="s">
        <v>270</v>
      </c>
      <c r="E162" s="415"/>
      <c r="F162" s="686">
        <f t="shared" ref="F162:F168" si="22">((O162*1.73*220*0.9)/1000)+((N162*1.73*220*0.9)/1000)+((M162*1.73*220*0.9)/1000)</f>
        <v>0</v>
      </c>
      <c r="G162" s="823"/>
      <c r="H162" s="823"/>
      <c r="I162" s="823"/>
      <c r="J162" s="823"/>
      <c r="K162" s="823"/>
      <c r="L162" s="823"/>
      <c r="M162" s="151">
        <v>0</v>
      </c>
      <c r="N162" s="151">
        <v>0</v>
      </c>
      <c r="O162" s="151">
        <v>0</v>
      </c>
      <c r="P162" s="151">
        <v>0</v>
      </c>
      <c r="S162" s="169"/>
    </row>
    <row r="163" spans="1:19" ht="19.5" thickBot="1" x14ac:dyDescent="0.25">
      <c r="A163" s="856"/>
      <c r="B163" s="826"/>
      <c r="C163" s="401">
        <v>11</v>
      </c>
      <c r="D163" s="173" t="s">
        <v>271</v>
      </c>
      <c r="E163" s="415"/>
      <c r="F163" s="686">
        <f t="shared" si="22"/>
        <v>0</v>
      </c>
      <c r="G163" s="686"/>
      <c r="H163" s="686"/>
      <c r="I163" s="686"/>
      <c r="J163" s="686"/>
      <c r="K163" s="686"/>
      <c r="L163" s="686"/>
      <c r="M163" s="151"/>
      <c r="N163" s="151"/>
      <c r="O163" s="151"/>
      <c r="P163" s="151"/>
    </row>
    <row r="164" spans="1:19" ht="19.5" thickBot="1" x14ac:dyDescent="0.25">
      <c r="A164" s="856"/>
      <c r="B164" s="826"/>
      <c r="C164" s="401">
        <v>12</v>
      </c>
      <c r="D164" s="173" t="s">
        <v>272</v>
      </c>
      <c r="E164" s="415"/>
      <c r="F164" s="686">
        <f t="shared" si="22"/>
        <v>9.5911200000000001</v>
      </c>
      <c r="G164" s="686"/>
      <c r="H164" s="686"/>
      <c r="I164" s="686"/>
      <c r="J164" s="686"/>
      <c r="K164" s="686"/>
      <c r="L164" s="686"/>
      <c r="M164" s="151">
        <v>16</v>
      </c>
      <c r="N164" s="151">
        <v>12</v>
      </c>
      <c r="O164" s="151">
        <v>0</v>
      </c>
      <c r="P164" s="151">
        <v>13</v>
      </c>
    </row>
    <row r="165" spans="1:19" ht="19.5" thickBot="1" x14ac:dyDescent="0.25">
      <c r="A165" s="856"/>
      <c r="B165" s="826"/>
      <c r="C165" s="401">
        <v>13</v>
      </c>
      <c r="D165" s="173" t="s">
        <v>273</v>
      </c>
      <c r="E165" s="415"/>
      <c r="F165" s="686">
        <f t="shared" si="22"/>
        <v>0</v>
      </c>
      <c r="G165" s="686"/>
      <c r="H165" s="686"/>
      <c r="I165" s="686"/>
      <c r="J165" s="686"/>
      <c r="K165" s="686"/>
      <c r="L165" s="686"/>
      <c r="M165" s="151"/>
      <c r="N165" s="151"/>
      <c r="O165" s="151"/>
      <c r="P165" s="151"/>
    </row>
    <row r="166" spans="1:19" ht="19.5" thickBot="1" x14ac:dyDescent="0.25">
      <c r="A166" s="856"/>
      <c r="B166" s="826"/>
      <c r="C166" s="401">
        <v>14</v>
      </c>
      <c r="D166" s="173" t="s">
        <v>274</v>
      </c>
      <c r="E166" s="415"/>
      <c r="F166" s="686">
        <f t="shared" si="22"/>
        <v>49.668299999999995</v>
      </c>
      <c r="G166" s="686"/>
      <c r="H166" s="686"/>
      <c r="I166" s="686"/>
      <c r="J166" s="686"/>
      <c r="K166" s="686"/>
      <c r="L166" s="686"/>
      <c r="M166" s="151">
        <v>40</v>
      </c>
      <c r="N166" s="151">
        <v>73</v>
      </c>
      <c r="O166" s="151">
        <v>32</v>
      </c>
      <c r="P166" s="151">
        <v>23</v>
      </c>
    </row>
    <row r="167" spans="1:19" ht="19.5" thickBot="1" x14ac:dyDescent="0.25">
      <c r="A167" s="856"/>
      <c r="B167" s="826"/>
      <c r="C167" s="401">
        <v>15</v>
      </c>
      <c r="D167" s="173" t="s">
        <v>275</v>
      </c>
      <c r="E167" s="415"/>
      <c r="F167" s="686">
        <f t="shared" si="22"/>
        <v>34.254000000000005</v>
      </c>
      <c r="G167" s="686"/>
      <c r="H167" s="686"/>
      <c r="I167" s="686"/>
      <c r="J167" s="686"/>
      <c r="K167" s="686"/>
      <c r="L167" s="686"/>
      <c r="M167" s="151">
        <v>15</v>
      </c>
      <c r="N167" s="151">
        <v>40</v>
      </c>
      <c r="O167" s="151">
        <v>45</v>
      </c>
      <c r="P167" s="151">
        <v>10</v>
      </c>
    </row>
    <row r="168" spans="1:19" ht="19.5" thickBot="1" x14ac:dyDescent="0.25">
      <c r="A168" s="856"/>
      <c r="B168" s="826"/>
      <c r="C168" s="401">
        <v>16</v>
      </c>
      <c r="D168" s="173" t="s">
        <v>1083</v>
      </c>
      <c r="E168" s="415"/>
      <c r="F168" s="686">
        <f t="shared" si="22"/>
        <v>0</v>
      </c>
      <c r="G168" s="686"/>
      <c r="H168" s="686"/>
      <c r="I168" s="686"/>
      <c r="J168" s="686"/>
      <c r="K168" s="686"/>
      <c r="L168" s="686"/>
      <c r="M168" s="151"/>
      <c r="N168" s="151"/>
      <c r="O168" s="151"/>
      <c r="P168" s="151"/>
    </row>
    <row r="169" spans="1:19" ht="18.75" thickBot="1" x14ac:dyDescent="0.3">
      <c r="A169" s="856"/>
      <c r="B169" s="826"/>
      <c r="C169" s="406"/>
      <c r="D169" s="194"/>
      <c r="E169" s="439"/>
      <c r="F169" s="439"/>
      <c r="G169" s="439"/>
      <c r="H169" s="439"/>
      <c r="I169" s="439"/>
      <c r="J169" s="439"/>
      <c r="K169" s="439"/>
      <c r="L169" s="439"/>
      <c r="M169" s="195"/>
      <c r="N169" s="194"/>
      <c r="O169" s="194"/>
      <c r="P169" s="194"/>
    </row>
    <row r="170" spans="1:19" ht="18.75" thickBot="1" x14ac:dyDescent="0.3">
      <c r="A170" s="856"/>
      <c r="B170" s="826"/>
      <c r="C170" s="406"/>
      <c r="D170" s="194"/>
      <c r="E170" s="439"/>
      <c r="F170" s="439"/>
      <c r="G170" s="439"/>
      <c r="H170" s="439"/>
      <c r="I170" s="439"/>
      <c r="J170" s="439"/>
      <c r="K170" s="439"/>
      <c r="L170" s="439"/>
      <c r="M170" s="195"/>
      <c r="N170" s="194"/>
      <c r="O170" s="194"/>
      <c r="P170" s="194"/>
      <c r="Q170" s="204"/>
    </row>
    <row r="171" spans="1:19" ht="19.5" thickBot="1" x14ac:dyDescent="0.25">
      <c r="A171" s="856"/>
      <c r="B171" s="826"/>
      <c r="C171" s="401"/>
      <c r="D171" s="3" t="s">
        <v>1313</v>
      </c>
      <c r="E171" s="393"/>
      <c r="F171" s="393"/>
      <c r="G171" s="393"/>
      <c r="H171" s="393"/>
      <c r="I171" s="393"/>
      <c r="J171" s="393"/>
      <c r="K171" s="393"/>
      <c r="L171" s="393"/>
      <c r="M171" s="1">
        <f>SUM(M162:M168)</f>
        <v>71</v>
      </c>
      <c r="N171" s="1">
        <f>SUM(N162:N168)</f>
        <v>125</v>
      </c>
      <c r="O171" s="1">
        <f>SUM(O162:O168)</f>
        <v>77</v>
      </c>
      <c r="P171" s="1">
        <f>SUM(P162:P168)</f>
        <v>46</v>
      </c>
      <c r="Q171" s="204"/>
    </row>
    <row r="172" spans="1:19" ht="19.5" thickBot="1" x14ac:dyDescent="0.25">
      <c r="A172" s="856"/>
      <c r="B172" s="826"/>
      <c r="C172" s="401"/>
      <c r="D172" s="3" t="s">
        <v>1315</v>
      </c>
      <c r="E172" s="393"/>
      <c r="F172" s="393"/>
      <c r="G172" s="393"/>
      <c r="H172" s="393"/>
      <c r="I172" s="393"/>
      <c r="J172" s="393"/>
      <c r="K172" s="393"/>
      <c r="L172" s="393"/>
      <c r="M172" s="135">
        <f t="shared" ref="M172:O172" si="23">(M171*1.73*220*0.9)/1000</f>
        <v>24.320340000000002</v>
      </c>
      <c r="N172" s="135">
        <f t="shared" si="23"/>
        <v>42.817500000000003</v>
      </c>
      <c r="O172" s="135">
        <f t="shared" si="23"/>
        <v>26.375580000000003</v>
      </c>
      <c r="P172" s="136"/>
    </row>
    <row r="173" spans="1:19" ht="18.75" thickBot="1" x14ac:dyDescent="0.25">
      <c r="A173" s="856"/>
      <c r="B173" s="826"/>
      <c r="C173" s="401"/>
      <c r="D173" s="3" t="s">
        <v>1317</v>
      </c>
      <c r="E173" s="394"/>
      <c r="F173" s="394"/>
      <c r="G173" s="394"/>
      <c r="H173" s="394"/>
      <c r="I173" s="394"/>
      <c r="J173" s="394"/>
      <c r="K173" s="394"/>
      <c r="L173" s="394"/>
      <c r="M173" s="788">
        <f>(M172+N172+O172)</f>
        <v>93.513420000000011</v>
      </c>
      <c r="N173" s="789"/>
      <c r="O173" s="789"/>
      <c r="P173" s="790"/>
    </row>
    <row r="174" spans="1:19" ht="19.5" thickBot="1" x14ac:dyDescent="0.25">
      <c r="A174" s="857"/>
      <c r="B174" s="827"/>
      <c r="C174" s="406"/>
      <c r="D174" s="42" t="s">
        <v>59</v>
      </c>
      <c r="E174" s="398"/>
      <c r="F174" s="398"/>
      <c r="G174" s="398"/>
      <c r="H174" s="398"/>
      <c r="I174" s="398"/>
      <c r="J174" s="398"/>
      <c r="K174" s="398"/>
      <c r="L174" s="398"/>
      <c r="M174" s="78">
        <f>M171+M156</f>
        <v>199</v>
      </c>
      <c r="N174" s="78">
        <f>N171+N156</f>
        <v>219</v>
      </c>
      <c r="O174" s="78">
        <f>O171+O156</f>
        <v>154</v>
      </c>
      <c r="P174" s="78">
        <f>P171+P156</f>
        <v>102</v>
      </c>
    </row>
    <row r="175" spans="1:19" ht="31.5" customHeight="1" thickBot="1" x14ac:dyDescent="0.3">
      <c r="A175" s="637"/>
      <c r="B175" s="617"/>
      <c r="C175" s="620"/>
      <c r="D175" s="642" t="str">
        <f>HYPERLINK("#Оглавление!h8","&lt;&lt;&lt;&lt;&lt;")</f>
        <v>&lt;&lt;&lt;&lt;&lt;</v>
      </c>
      <c r="E175" s="620"/>
      <c r="F175" s="675"/>
      <c r="G175" s="675"/>
      <c r="H175" s="675"/>
      <c r="I175" s="675"/>
      <c r="J175" s="675"/>
      <c r="K175" s="675"/>
      <c r="L175" s="675"/>
      <c r="M175" s="617"/>
      <c r="N175" s="617"/>
      <c r="O175" s="617"/>
      <c r="P175" s="617"/>
    </row>
    <row r="176" spans="1:19" ht="36.75" thickBot="1" x14ac:dyDescent="0.25">
      <c r="A176" s="193">
        <v>43930</v>
      </c>
      <c r="B176" s="23"/>
      <c r="C176" s="387" t="s">
        <v>1436</v>
      </c>
      <c r="D176" s="124" t="s">
        <v>1351</v>
      </c>
      <c r="E176" s="390" t="s">
        <v>1435</v>
      </c>
      <c r="F176" s="499" t="s">
        <v>1511</v>
      </c>
      <c r="G176" s="499" t="s">
        <v>1557</v>
      </c>
      <c r="H176" s="720" t="s">
        <v>1558</v>
      </c>
      <c r="I176" s="499" t="s">
        <v>1559</v>
      </c>
      <c r="J176" s="720" t="s">
        <v>1446</v>
      </c>
      <c r="K176" s="499" t="s">
        <v>1560</v>
      </c>
      <c r="L176" s="499" t="s">
        <v>1561</v>
      </c>
      <c r="M176" s="166" t="str">
        <f>'Данные по ТП'!C69</f>
        <v>ТМ-400/10</v>
      </c>
      <c r="N176" s="126" t="s">
        <v>1352</v>
      </c>
      <c r="O176" s="125" t="s">
        <v>5</v>
      </c>
      <c r="P176" s="127">
        <f>'Данные по ТП'!F69</f>
        <v>9195</v>
      </c>
    </row>
    <row r="177" spans="1:17" ht="19.5" thickBot="1" x14ac:dyDescent="0.25">
      <c r="A177" s="794" t="s">
        <v>1620</v>
      </c>
      <c r="B177" s="791" t="s">
        <v>305</v>
      </c>
      <c r="C177" s="401">
        <v>1</v>
      </c>
      <c r="D177" s="173" t="s">
        <v>276</v>
      </c>
      <c r="E177" s="415"/>
      <c r="F177" s="686">
        <f>((O177*1.73*220*0.9)/1000)+((N177*1.73*220*0.9)/1000)+((M177*1.73*220*0.9)/1000)</f>
        <v>0</v>
      </c>
      <c r="G177" s="822"/>
      <c r="H177" s="822"/>
      <c r="I177" s="822"/>
      <c r="J177" s="822"/>
      <c r="K177" s="822"/>
      <c r="L177" s="822"/>
      <c r="M177" s="151">
        <v>0</v>
      </c>
      <c r="N177" s="151">
        <v>0</v>
      </c>
      <c r="O177" s="151">
        <v>0</v>
      </c>
      <c r="P177" s="151">
        <v>6</v>
      </c>
    </row>
    <row r="178" spans="1:17" ht="19.5" thickBot="1" x14ac:dyDescent="0.25">
      <c r="A178" s="800"/>
      <c r="B178" s="802"/>
      <c r="C178" s="401">
        <v>2</v>
      </c>
      <c r="D178" s="173"/>
      <c r="E178" s="415"/>
      <c r="F178" s="686">
        <f t="shared" ref="F178:F184" si="24">((O178*1.73*220*0.9)/1000)+((N178*1.73*220*0.9)/1000)+((M178*1.73*220*0.9)/1000)</f>
        <v>0</v>
      </c>
      <c r="G178" s="823"/>
      <c r="H178" s="823"/>
      <c r="I178" s="823"/>
      <c r="J178" s="823"/>
      <c r="K178" s="823"/>
      <c r="L178" s="823"/>
      <c r="M178" s="151"/>
      <c r="N178" s="151"/>
      <c r="O178" s="151"/>
      <c r="P178" s="151"/>
    </row>
    <row r="179" spans="1:17" ht="19.5" thickBot="1" x14ac:dyDescent="0.25">
      <c r="A179" s="856"/>
      <c r="B179" s="867"/>
      <c r="C179" s="401">
        <v>3</v>
      </c>
      <c r="D179" s="173" t="s">
        <v>984</v>
      </c>
      <c r="E179" s="415"/>
      <c r="F179" s="686">
        <f t="shared" si="24"/>
        <v>41.104799999999997</v>
      </c>
      <c r="G179" s="686"/>
      <c r="H179" s="686"/>
      <c r="I179" s="686"/>
      <c r="J179" s="686"/>
      <c r="K179" s="686"/>
      <c r="L179" s="686"/>
      <c r="M179" s="151">
        <v>44</v>
      </c>
      <c r="N179" s="151">
        <v>40</v>
      </c>
      <c r="O179" s="151">
        <v>36</v>
      </c>
      <c r="P179" s="151">
        <v>0</v>
      </c>
    </row>
    <row r="180" spans="1:17" ht="19.5" thickBot="1" x14ac:dyDescent="0.25">
      <c r="A180" s="856"/>
      <c r="B180" s="867"/>
      <c r="C180" s="401">
        <v>4</v>
      </c>
      <c r="D180" s="173" t="s">
        <v>985</v>
      </c>
      <c r="E180" s="415"/>
      <c r="F180" s="686">
        <f t="shared" si="24"/>
        <v>65.082599999999999</v>
      </c>
      <c r="G180" s="686"/>
      <c r="H180" s="686"/>
      <c r="I180" s="686"/>
      <c r="J180" s="686"/>
      <c r="K180" s="686"/>
      <c r="L180" s="686"/>
      <c r="M180" s="151">
        <v>69</v>
      </c>
      <c r="N180" s="151">
        <v>59</v>
      </c>
      <c r="O180" s="151">
        <v>62</v>
      </c>
      <c r="P180" s="151">
        <v>22</v>
      </c>
    </row>
    <row r="181" spans="1:17" ht="19.5" thickBot="1" x14ac:dyDescent="0.25">
      <c r="A181" s="856"/>
      <c r="B181" s="867"/>
      <c r="C181" s="401">
        <v>6</v>
      </c>
      <c r="D181" s="173" t="s">
        <v>874</v>
      </c>
      <c r="E181" s="415"/>
      <c r="F181" s="686">
        <f t="shared" si="24"/>
        <v>16.09938</v>
      </c>
      <c r="G181" s="686"/>
      <c r="H181" s="686"/>
      <c r="I181" s="686"/>
      <c r="J181" s="686"/>
      <c r="K181" s="686"/>
      <c r="L181" s="686"/>
      <c r="M181" s="151">
        <v>21</v>
      </c>
      <c r="N181" s="151">
        <v>11</v>
      </c>
      <c r="O181" s="151">
        <v>15</v>
      </c>
      <c r="P181" s="151">
        <v>6</v>
      </c>
    </row>
    <row r="182" spans="1:17" ht="21.75" customHeight="1" thickBot="1" x14ac:dyDescent="0.25">
      <c r="A182" s="856"/>
      <c r="B182" s="867"/>
      <c r="C182" s="401">
        <v>7</v>
      </c>
      <c r="D182" s="173" t="s">
        <v>986</v>
      </c>
      <c r="E182" s="415"/>
      <c r="F182" s="686">
        <f t="shared" si="24"/>
        <v>45.215279999999993</v>
      </c>
      <c r="G182" s="686"/>
      <c r="H182" s="686"/>
      <c r="I182" s="686"/>
      <c r="J182" s="686"/>
      <c r="K182" s="686"/>
      <c r="L182" s="686"/>
      <c r="M182" s="151">
        <v>52</v>
      </c>
      <c r="N182" s="151">
        <v>50</v>
      </c>
      <c r="O182" s="151">
        <v>30</v>
      </c>
      <c r="P182" s="151">
        <v>1</v>
      </c>
    </row>
    <row r="183" spans="1:17" ht="19.5" thickBot="1" x14ac:dyDescent="0.3">
      <c r="A183" s="856"/>
      <c r="B183" s="867"/>
      <c r="C183" s="406"/>
      <c r="D183" s="194"/>
      <c r="E183" s="419"/>
      <c r="F183" s="686">
        <f t="shared" si="24"/>
        <v>0</v>
      </c>
      <c r="G183" s="686"/>
      <c r="H183" s="686"/>
      <c r="I183" s="686"/>
      <c r="J183" s="686"/>
      <c r="K183" s="686"/>
      <c r="L183" s="686"/>
      <c r="M183" s="151"/>
      <c r="N183" s="151"/>
      <c r="O183" s="151"/>
      <c r="P183" s="151"/>
    </row>
    <row r="184" spans="1:17" ht="18.75" thickBot="1" x14ac:dyDescent="0.3">
      <c r="A184" s="856"/>
      <c r="B184" s="867"/>
      <c r="C184" s="406"/>
      <c r="D184" s="194"/>
      <c r="E184" s="439"/>
      <c r="F184" s="686">
        <f t="shared" si="24"/>
        <v>0</v>
      </c>
      <c r="G184" s="686"/>
      <c r="H184" s="686"/>
      <c r="I184" s="686"/>
      <c r="J184" s="686"/>
      <c r="K184" s="686"/>
      <c r="L184" s="686"/>
      <c r="M184" s="195"/>
      <c r="N184" s="194"/>
      <c r="O184" s="194"/>
      <c r="P184" s="194"/>
    </row>
    <row r="185" spans="1:17" ht="19.5" thickBot="1" x14ac:dyDescent="0.25">
      <c r="A185" s="856"/>
      <c r="B185" s="867"/>
      <c r="C185" s="401"/>
      <c r="D185" s="3" t="s">
        <v>1314</v>
      </c>
      <c r="E185" s="393"/>
      <c r="F185" s="393"/>
      <c r="G185" s="393"/>
      <c r="H185" s="393"/>
      <c r="I185" s="393"/>
      <c r="J185" s="393"/>
      <c r="K185" s="393"/>
      <c r="L185" s="393"/>
      <c r="M185" s="1">
        <f>SUM(M177:M183)</f>
        <v>186</v>
      </c>
      <c r="N185" s="1">
        <f>SUM(N177:N183)</f>
        <v>160</v>
      </c>
      <c r="O185" s="1">
        <f>SUM(O177:O183)</f>
        <v>143</v>
      </c>
      <c r="P185" s="1">
        <f>SUM(P177:P183)</f>
        <v>35</v>
      </c>
      <c r="Q185" s="204"/>
    </row>
    <row r="186" spans="1:17" ht="19.5" thickBot="1" x14ac:dyDescent="0.25">
      <c r="A186" s="856"/>
      <c r="B186" s="867"/>
      <c r="C186" s="401"/>
      <c r="D186" s="3" t="s">
        <v>1315</v>
      </c>
      <c r="E186" s="393"/>
      <c r="F186" s="393"/>
      <c r="G186" s="393"/>
      <c r="H186" s="393"/>
      <c r="I186" s="393"/>
      <c r="J186" s="393"/>
      <c r="K186" s="393"/>
      <c r="L186" s="393"/>
      <c r="M186" s="135">
        <f t="shared" ref="M186:O186" si="25">(M185*1.73*220*0.9)/1000</f>
        <v>63.712439999999994</v>
      </c>
      <c r="N186" s="135">
        <f t="shared" si="25"/>
        <v>54.806400000000004</v>
      </c>
      <c r="O186" s="135">
        <f t="shared" si="25"/>
        <v>48.983219999999996</v>
      </c>
      <c r="P186" s="136"/>
      <c r="Q186" s="204"/>
    </row>
    <row r="187" spans="1:17" ht="18.75" thickBot="1" x14ac:dyDescent="0.25">
      <c r="A187" s="856"/>
      <c r="B187" s="867"/>
      <c r="C187" s="401"/>
      <c r="D187" s="3" t="s">
        <v>1316</v>
      </c>
      <c r="E187" s="394"/>
      <c r="F187" s="394"/>
      <c r="G187" s="394"/>
      <c r="H187" s="394"/>
      <c r="I187" s="394"/>
      <c r="J187" s="394"/>
      <c r="K187" s="394"/>
      <c r="L187" s="394"/>
      <c r="M187" s="788">
        <f>(M186+N186+O186)</f>
        <v>167.50206</v>
      </c>
      <c r="N187" s="789"/>
      <c r="O187" s="789"/>
      <c r="P187" s="790"/>
      <c r="Q187" s="204"/>
    </row>
    <row r="188" spans="1:17" ht="19.5" thickBot="1" x14ac:dyDescent="0.25">
      <c r="A188" s="856"/>
      <c r="B188" s="867"/>
      <c r="C188" s="404"/>
      <c r="D188" s="830"/>
      <c r="E188" s="858"/>
      <c r="F188" s="858"/>
      <c r="G188" s="858"/>
      <c r="H188" s="858"/>
      <c r="I188" s="858"/>
      <c r="J188" s="858"/>
      <c r="K188" s="858"/>
      <c r="L188" s="858"/>
      <c r="M188" s="831"/>
      <c r="N188" s="831"/>
      <c r="O188" s="831"/>
      <c r="P188" s="832"/>
    </row>
    <row r="189" spans="1:17" ht="36.75" thickBot="1" x14ac:dyDescent="0.25">
      <c r="A189" s="856"/>
      <c r="B189" s="867"/>
      <c r="C189" s="387" t="s">
        <v>1436</v>
      </c>
      <c r="D189" s="124" t="s">
        <v>1327</v>
      </c>
      <c r="E189" s="390" t="s">
        <v>1435</v>
      </c>
      <c r="F189" s="499" t="s">
        <v>1511</v>
      </c>
      <c r="G189" s="499" t="s">
        <v>1557</v>
      </c>
      <c r="H189" s="720" t="s">
        <v>1558</v>
      </c>
      <c r="I189" s="499" t="s">
        <v>1559</v>
      </c>
      <c r="J189" s="720" t="s">
        <v>1446</v>
      </c>
      <c r="K189" s="499" t="s">
        <v>1560</v>
      </c>
      <c r="L189" s="499" t="s">
        <v>1561</v>
      </c>
      <c r="M189" s="166" t="str">
        <f>'Данные по ТП'!C70</f>
        <v>ТМ-630/10</v>
      </c>
      <c r="N189" s="126" t="s">
        <v>1352</v>
      </c>
      <c r="O189" s="125" t="s">
        <v>5</v>
      </c>
      <c r="P189" s="127">
        <f>'Данные по ТП'!F70</f>
        <v>40906</v>
      </c>
    </row>
    <row r="190" spans="1:17" ht="19.5" thickBot="1" x14ac:dyDescent="0.25">
      <c r="A190" s="856"/>
      <c r="B190" s="867"/>
      <c r="C190" s="401">
        <v>9</v>
      </c>
      <c r="D190" s="173" t="s">
        <v>875</v>
      </c>
      <c r="E190" s="415"/>
      <c r="F190" s="686">
        <f>((O190*1.73*220*0.9)/1000)+((N190*1.73*220*0.9)/1000)+((M190*1.73*220*0.9)/1000)</f>
        <v>1.02762</v>
      </c>
      <c r="G190" s="822"/>
      <c r="H190" s="822"/>
      <c r="I190" s="822"/>
      <c r="J190" s="822"/>
      <c r="K190" s="822"/>
      <c r="L190" s="822"/>
      <c r="M190" s="151">
        <v>1</v>
      </c>
      <c r="N190" s="151">
        <v>1</v>
      </c>
      <c r="O190" s="151">
        <v>1</v>
      </c>
      <c r="P190" s="151">
        <v>0</v>
      </c>
    </row>
    <row r="191" spans="1:17" ht="19.5" thickBot="1" x14ac:dyDescent="0.25">
      <c r="A191" s="856"/>
      <c r="B191" s="867"/>
      <c r="C191" s="401">
        <v>10</v>
      </c>
      <c r="D191" s="173" t="s">
        <v>876</v>
      </c>
      <c r="E191" s="415"/>
      <c r="F191" s="686">
        <f t="shared" ref="F191:F196" si="26">((O191*1.73*220*0.9)/1000)+((N191*1.73*220*0.9)/1000)+((M191*1.73*220*0.9)/1000)</f>
        <v>72.618480000000005</v>
      </c>
      <c r="G191" s="823"/>
      <c r="H191" s="823"/>
      <c r="I191" s="823"/>
      <c r="J191" s="823"/>
      <c r="K191" s="823"/>
      <c r="L191" s="823"/>
      <c r="M191" s="151">
        <v>81</v>
      </c>
      <c r="N191" s="151">
        <v>66</v>
      </c>
      <c r="O191" s="151">
        <v>65</v>
      </c>
      <c r="P191" s="151">
        <v>30</v>
      </c>
    </row>
    <row r="192" spans="1:17" ht="19.5" thickBot="1" x14ac:dyDescent="0.25">
      <c r="A192" s="856"/>
      <c r="B192" s="867"/>
      <c r="C192" s="401">
        <v>11</v>
      </c>
      <c r="D192" s="173" t="s">
        <v>1082</v>
      </c>
      <c r="E192" s="415"/>
      <c r="F192" s="686">
        <f t="shared" si="26"/>
        <v>0.68508000000000002</v>
      </c>
      <c r="G192" s="686"/>
      <c r="H192" s="686"/>
      <c r="I192" s="686"/>
      <c r="J192" s="686"/>
      <c r="K192" s="686"/>
      <c r="L192" s="686"/>
      <c r="M192" s="151"/>
      <c r="N192" s="151"/>
      <c r="O192" s="151">
        <v>2</v>
      </c>
      <c r="P192" s="151">
        <v>2</v>
      </c>
    </row>
    <row r="193" spans="1:17" ht="19.5" thickBot="1" x14ac:dyDescent="0.25">
      <c r="A193" s="856"/>
      <c r="B193" s="867"/>
      <c r="C193" s="401">
        <v>12</v>
      </c>
      <c r="D193" s="173" t="s">
        <v>277</v>
      </c>
      <c r="E193" s="415"/>
      <c r="F193" s="686">
        <f t="shared" si="26"/>
        <v>2.7403200000000001</v>
      </c>
      <c r="G193" s="686"/>
      <c r="H193" s="686"/>
      <c r="I193" s="686"/>
      <c r="J193" s="686"/>
      <c r="K193" s="686"/>
      <c r="L193" s="686"/>
      <c r="M193" s="151">
        <v>1</v>
      </c>
      <c r="N193" s="151">
        <v>1</v>
      </c>
      <c r="O193" s="151">
        <v>6</v>
      </c>
      <c r="P193" s="151">
        <v>11</v>
      </c>
    </row>
    <row r="194" spans="1:17" ht="19.5" thickBot="1" x14ac:dyDescent="0.3">
      <c r="A194" s="856"/>
      <c r="B194" s="867"/>
      <c r="C194" s="406"/>
      <c r="D194" s="194"/>
      <c r="E194" s="419"/>
      <c r="F194" s="686">
        <f t="shared" si="26"/>
        <v>0</v>
      </c>
      <c r="G194" s="686"/>
      <c r="H194" s="686"/>
      <c r="I194" s="686"/>
      <c r="J194" s="686"/>
      <c r="K194" s="686"/>
      <c r="L194" s="686"/>
      <c r="M194" s="151"/>
      <c r="N194" s="151"/>
      <c r="O194" s="151"/>
      <c r="P194" s="151"/>
    </row>
    <row r="195" spans="1:17" ht="18.75" thickBot="1" x14ac:dyDescent="0.3">
      <c r="A195" s="856"/>
      <c r="B195" s="867"/>
      <c r="C195" s="406"/>
      <c r="D195" s="194"/>
      <c r="E195" s="439"/>
      <c r="F195" s="686">
        <f t="shared" si="26"/>
        <v>0</v>
      </c>
      <c r="G195" s="686"/>
      <c r="H195" s="686"/>
      <c r="I195" s="686"/>
      <c r="J195" s="686"/>
      <c r="K195" s="686"/>
      <c r="L195" s="686"/>
      <c r="M195" s="195"/>
      <c r="N195" s="194"/>
      <c r="O195" s="194"/>
      <c r="P195" s="194"/>
    </row>
    <row r="196" spans="1:17" ht="18.75" thickBot="1" x14ac:dyDescent="0.3">
      <c r="A196" s="856"/>
      <c r="B196" s="867"/>
      <c r="C196" s="406"/>
      <c r="D196" s="194"/>
      <c r="E196" s="439"/>
      <c r="F196" s="686">
        <f t="shared" si="26"/>
        <v>0</v>
      </c>
      <c r="G196" s="686"/>
      <c r="H196" s="686"/>
      <c r="I196" s="686"/>
      <c r="J196" s="686"/>
      <c r="K196" s="686"/>
      <c r="L196" s="686"/>
      <c r="M196" s="195"/>
      <c r="N196" s="194"/>
      <c r="O196" s="194"/>
      <c r="P196" s="194"/>
      <c r="Q196" s="204"/>
    </row>
    <row r="197" spans="1:17" ht="19.5" thickBot="1" x14ac:dyDescent="0.25">
      <c r="A197" s="856"/>
      <c r="B197" s="867"/>
      <c r="C197" s="401"/>
      <c r="D197" s="3" t="s">
        <v>1313</v>
      </c>
      <c r="E197" s="393"/>
      <c r="F197" s="686"/>
      <c r="G197" s="686"/>
      <c r="H197" s="686"/>
      <c r="I197" s="686"/>
      <c r="J197" s="686"/>
      <c r="K197" s="686"/>
      <c r="L197" s="686"/>
      <c r="M197" s="1">
        <f>SUM(M190:M194)</f>
        <v>83</v>
      </c>
      <c r="N197" s="1">
        <f>SUM(N190:N194)</f>
        <v>68</v>
      </c>
      <c r="O197" s="1">
        <f>SUM(O190:O194)</f>
        <v>74</v>
      </c>
      <c r="P197" s="1">
        <f>SUM(P190:P194)</f>
        <v>43</v>
      </c>
      <c r="Q197" s="204"/>
    </row>
    <row r="198" spans="1:17" ht="19.5" thickBot="1" x14ac:dyDescent="0.25">
      <c r="A198" s="856"/>
      <c r="B198" s="867"/>
      <c r="C198" s="401"/>
      <c r="D198" s="3" t="s">
        <v>1315</v>
      </c>
      <c r="E198" s="393"/>
      <c r="F198" s="393"/>
      <c r="G198" s="393"/>
      <c r="H198" s="393"/>
      <c r="I198" s="393"/>
      <c r="J198" s="393"/>
      <c r="K198" s="393"/>
      <c r="L198" s="393"/>
      <c r="M198" s="135">
        <f t="shared" ref="M198:O198" si="27">(M197*1.73*220*0.9)/1000</f>
        <v>28.430820000000001</v>
      </c>
      <c r="N198" s="135">
        <f t="shared" si="27"/>
        <v>23.292720000000003</v>
      </c>
      <c r="O198" s="135">
        <f t="shared" si="27"/>
        <v>25.347960000000004</v>
      </c>
      <c r="P198" s="136"/>
    </row>
    <row r="199" spans="1:17" ht="18.75" thickBot="1" x14ac:dyDescent="0.25">
      <c r="A199" s="856"/>
      <c r="B199" s="867"/>
      <c r="C199" s="401"/>
      <c r="D199" s="3" t="s">
        <v>1317</v>
      </c>
      <c r="E199" s="394"/>
      <c r="F199" s="394"/>
      <c r="G199" s="394"/>
      <c r="H199" s="394"/>
      <c r="I199" s="394"/>
      <c r="J199" s="394"/>
      <c r="K199" s="394"/>
      <c r="L199" s="394"/>
      <c r="M199" s="788">
        <f>(M198+N198+O198)</f>
        <v>77.0715</v>
      </c>
      <c r="N199" s="789"/>
      <c r="O199" s="789"/>
      <c r="P199" s="790"/>
    </row>
    <row r="200" spans="1:17" ht="19.5" thickBot="1" x14ac:dyDescent="0.25">
      <c r="A200" s="857"/>
      <c r="B200" s="868"/>
      <c r="C200" s="406"/>
      <c r="D200" s="42" t="s">
        <v>59</v>
      </c>
      <c r="E200" s="398"/>
      <c r="F200" s="398"/>
      <c r="G200" s="398"/>
      <c r="H200" s="398"/>
      <c r="I200" s="398"/>
      <c r="J200" s="398"/>
      <c r="K200" s="398"/>
      <c r="L200" s="398"/>
      <c r="M200" s="23">
        <f>M197+M185</f>
        <v>269</v>
      </c>
      <c r="N200" s="23">
        <f>N197+N185</f>
        <v>228</v>
      </c>
      <c r="O200" s="23">
        <f>O197+O185</f>
        <v>217</v>
      </c>
      <c r="P200" s="23">
        <f>P197+P185</f>
        <v>78</v>
      </c>
    </row>
    <row r="201" spans="1:17" ht="39" customHeight="1" thickBot="1" x14ac:dyDescent="0.3">
      <c r="A201" s="639"/>
      <c r="B201" s="617"/>
      <c r="C201" s="620"/>
      <c r="D201" s="642" t="str">
        <f>HYPERLINK("#Оглавление!h8","&lt;&lt;&lt;&lt;&lt;")</f>
        <v>&lt;&lt;&lt;&lt;&lt;</v>
      </c>
      <c r="E201" s="620"/>
      <c r="F201" s="675"/>
      <c r="G201" s="675"/>
      <c r="H201" s="675"/>
      <c r="I201" s="675"/>
      <c r="J201" s="675"/>
      <c r="K201" s="675"/>
      <c r="L201" s="675"/>
      <c r="M201" s="617"/>
      <c r="N201" s="617"/>
      <c r="O201" s="617"/>
      <c r="P201" s="617"/>
    </row>
    <row r="202" spans="1:17" ht="36.75" thickBot="1" x14ac:dyDescent="0.25">
      <c r="A202" s="193">
        <v>43931</v>
      </c>
      <c r="B202" s="23"/>
      <c r="C202" s="387" t="s">
        <v>1436</v>
      </c>
      <c r="D202" s="124" t="s">
        <v>1351</v>
      </c>
      <c r="E202" s="390" t="s">
        <v>1435</v>
      </c>
      <c r="F202" s="499" t="s">
        <v>1511</v>
      </c>
      <c r="G202" s="499" t="s">
        <v>1557</v>
      </c>
      <c r="H202" s="720" t="s">
        <v>1558</v>
      </c>
      <c r="I202" s="499" t="s">
        <v>1559</v>
      </c>
      <c r="J202" s="720" t="s">
        <v>1446</v>
      </c>
      <c r="K202" s="499" t="s">
        <v>1560</v>
      </c>
      <c r="L202" s="499" t="s">
        <v>1561</v>
      </c>
      <c r="M202" s="166" t="str">
        <f>'Данные по ТП'!C71</f>
        <v>ТМ-630/10</v>
      </c>
      <c r="N202" s="126" t="s">
        <v>1352</v>
      </c>
      <c r="O202" s="125" t="s">
        <v>5</v>
      </c>
      <c r="P202" s="127">
        <f>'Данные по ТП'!F71</f>
        <v>13085</v>
      </c>
    </row>
    <row r="203" spans="1:17" ht="19.5" thickBot="1" x14ac:dyDescent="0.25">
      <c r="A203" s="794" t="s">
        <v>1610</v>
      </c>
      <c r="B203" s="791" t="s">
        <v>306</v>
      </c>
      <c r="C203" s="401">
        <v>1</v>
      </c>
      <c r="D203" s="173" t="s">
        <v>1622</v>
      </c>
      <c r="E203" s="415"/>
      <c r="F203" s="686">
        <f>((O203*1.73*220*0.9)/1000)+((N203*1.73*220*0.9)/1000)+((M203*1.73*220*0.9)/1000)</f>
        <v>15.75684</v>
      </c>
      <c r="G203" s="822">
        <v>235</v>
      </c>
      <c r="H203" s="822">
        <v>238</v>
      </c>
      <c r="I203" s="822">
        <v>237</v>
      </c>
      <c r="J203" s="822">
        <v>408</v>
      </c>
      <c r="K203" s="822">
        <v>410</v>
      </c>
      <c r="L203" s="822">
        <v>410</v>
      </c>
      <c r="M203" s="151">
        <v>15</v>
      </c>
      <c r="N203" s="151">
        <v>17</v>
      </c>
      <c r="O203" s="151">
        <v>14</v>
      </c>
      <c r="P203" s="151">
        <v>2</v>
      </c>
    </row>
    <row r="204" spans="1:17" ht="19.5" thickBot="1" x14ac:dyDescent="0.25">
      <c r="A204" s="856"/>
      <c r="B204" s="826"/>
      <c r="C204" s="401">
        <v>2</v>
      </c>
      <c r="D204" s="173" t="s">
        <v>278</v>
      </c>
      <c r="E204" s="415"/>
      <c r="F204" s="686">
        <f t="shared" ref="F204:F208" si="28">((O204*1.73*220*0.9)/1000)+((N204*1.73*220*0.9)/1000)+((M204*1.73*220*0.9)/1000)</f>
        <v>0</v>
      </c>
      <c r="G204" s="823"/>
      <c r="H204" s="823"/>
      <c r="I204" s="823"/>
      <c r="J204" s="823"/>
      <c r="K204" s="823"/>
      <c r="L204" s="823"/>
      <c r="M204" s="151">
        <v>0</v>
      </c>
      <c r="N204" s="151">
        <v>0</v>
      </c>
      <c r="O204" s="151">
        <v>0</v>
      </c>
      <c r="P204" s="151">
        <v>0</v>
      </c>
    </row>
    <row r="205" spans="1:17" ht="19.5" thickBot="1" x14ac:dyDescent="0.25">
      <c r="A205" s="856"/>
      <c r="B205" s="826"/>
      <c r="C205" s="401">
        <v>3</v>
      </c>
      <c r="D205" s="173" t="s">
        <v>279</v>
      </c>
      <c r="E205" s="415"/>
      <c r="F205" s="686">
        <f t="shared" si="28"/>
        <v>45.55782</v>
      </c>
      <c r="G205" s="686"/>
      <c r="H205" s="686"/>
      <c r="I205" s="686"/>
      <c r="J205" s="686"/>
      <c r="K205" s="686"/>
      <c r="L205" s="686"/>
      <c r="M205" s="151">
        <v>48</v>
      </c>
      <c r="N205" s="151">
        <v>49</v>
      </c>
      <c r="O205" s="151">
        <v>36</v>
      </c>
      <c r="P205" s="151">
        <v>3</v>
      </c>
    </row>
    <row r="206" spans="1:17" ht="19.5" thickBot="1" x14ac:dyDescent="0.25">
      <c r="A206" s="856"/>
      <c r="B206" s="826"/>
      <c r="C206" s="401">
        <v>4</v>
      </c>
      <c r="D206" s="173" t="s">
        <v>280</v>
      </c>
      <c r="E206" s="415"/>
      <c r="F206" s="686">
        <f t="shared" si="28"/>
        <v>50.353380000000001</v>
      </c>
      <c r="G206" s="686"/>
      <c r="H206" s="686"/>
      <c r="I206" s="686"/>
      <c r="J206" s="686"/>
      <c r="K206" s="686"/>
      <c r="L206" s="686"/>
      <c r="M206" s="151">
        <v>44</v>
      </c>
      <c r="N206" s="151">
        <v>64</v>
      </c>
      <c r="O206" s="151">
        <v>39</v>
      </c>
      <c r="P206" s="151">
        <v>19</v>
      </c>
    </row>
    <row r="207" spans="1:17" ht="19.5" thickBot="1" x14ac:dyDescent="0.25">
      <c r="A207" s="856"/>
      <c r="B207" s="826"/>
      <c r="C207" s="401">
        <v>5</v>
      </c>
      <c r="D207" s="173" t="s">
        <v>281</v>
      </c>
      <c r="E207" s="415"/>
      <c r="F207" s="686">
        <f t="shared" si="28"/>
        <v>0</v>
      </c>
      <c r="G207" s="686"/>
      <c r="H207" s="686"/>
      <c r="I207" s="686"/>
      <c r="J207" s="686"/>
      <c r="K207" s="686"/>
      <c r="L207" s="686"/>
      <c r="M207" s="151">
        <v>0</v>
      </c>
      <c r="N207" s="151">
        <v>0</v>
      </c>
      <c r="O207" s="151">
        <v>0</v>
      </c>
      <c r="P207" s="151">
        <v>0</v>
      </c>
    </row>
    <row r="208" spans="1:17" ht="19.5" thickBot="1" x14ac:dyDescent="0.25">
      <c r="A208" s="856"/>
      <c r="B208" s="826"/>
      <c r="C208" s="401">
        <v>6</v>
      </c>
      <c r="D208" s="173" t="s">
        <v>282</v>
      </c>
      <c r="E208" s="415"/>
      <c r="F208" s="686">
        <f t="shared" si="28"/>
        <v>29.458440000000003</v>
      </c>
      <c r="G208" s="686"/>
      <c r="H208" s="686"/>
      <c r="I208" s="686"/>
      <c r="J208" s="686"/>
      <c r="K208" s="686"/>
      <c r="L208" s="686"/>
      <c r="M208" s="151">
        <v>15</v>
      </c>
      <c r="N208" s="151">
        <v>40</v>
      </c>
      <c r="O208" s="151">
        <v>31</v>
      </c>
      <c r="P208" s="151">
        <v>9</v>
      </c>
    </row>
    <row r="209" spans="1:17" ht="19.5" thickBot="1" x14ac:dyDescent="0.25">
      <c r="A209" s="856"/>
      <c r="B209" s="826"/>
      <c r="C209" s="401">
        <v>7</v>
      </c>
      <c r="D209" s="173" t="s">
        <v>283</v>
      </c>
      <c r="E209" s="415"/>
      <c r="F209" s="686">
        <f>((O209*1.73*220*0.9)/1000)+((N209*1.73*220*0.9)/1000)+((M209*1.73*220*0.9)/1000)</f>
        <v>64.05498</v>
      </c>
      <c r="G209" s="686"/>
      <c r="H209" s="686"/>
      <c r="I209" s="686"/>
      <c r="J209" s="686"/>
      <c r="K209" s="686"/>
      <c r="L209" s="686"/>
      <c r="M209" s="151">
        <v>60</v>
      </c>
      <c r="N209" s="151">
        <v>65</v>
      </c>
      <c r="O209" s="151">
        <v>62</v>
      </c>
      <c r="P209" s="151">
        <v>3</v>
      </c>
    </row>
    <row r="210" spans="1:17" ht="38.25" thickBot="1" x14ac:dyDescent="0.25">
      <c r="A210" s="856"/>
      <c r="B210" s="826"/>
      <c r="C210" s="401">
        <v>8</v>
      </c>
      <c r="D210" s="173" t="s">
        <v>987</v>
      </c>
      <c r="E210" s="415"/>
      <c r="F210" s="686">
        <f>((O210*1.73*220*0.9)/1000)+((N210*1.73*220*0.9)/1000)+((M210*1.73*220*0.9)/1000)</f>
        <v>108.24263999999999</v>
      </c>
      <c r="G210" s="686"/>
      <c r="H210" s="686"/>
      <c r="I210" s="686"/>
      <c r="J210" s="686"/>
      <c r="K210" s="686"/>
      <c r="L210" s="686"/>
      <c r="M210" s="151">
        <v>98</v>
      </c>
      <c r="N210" s="151">
        <v>94</v>
      </c>
      <c r="O210" s="151">
        <v>124</v>
      </c>
      <c r="P210" s="151">
        <v>21</v>
      </c>
    </row>
    <row r="211" spans="1:17" ht="18.75" thickBot="1" x14ac:dyDescent="0.3">
      <c r="A211" s="856"/>
      <c r="B211" s="826"/>
      <c r="C211" s="406"/>
      <c r="D211" s="194"/>
      <c r="E211" s="439"/>
      <c r="F211" s="439"/>
      <c r="G211" s="439"/>
      <c r="H211" s="439"/>
      <c r="I211" s="439"/>
      <c r="J211" s="439"/>
      <c r="K211" s="439"/>
      <c r="L211" s="439"/>
      <c r="M211" s="195"/>
      <c r="N211" s="194"/>
      <c r="O211" s="194"/>
      <c r="P211" s="194"/>
    </row>
    <row r="212" spans="1:17" ht="18.75" thickBot="1" x14ac:dyDescent="0.3">
      <c r="A212" s="856"/>
      <c r="B212" s="826"/>
      <c r="C212" s="401"/>
      <c r="D212" s="3" t="s">
        <v>1314</v>
      </c>
      <c r="E212" s="393"/>
      <c r="F212" s="393"/>
      <c r="G212" s="393"/>
      <c r="H212" s="393"/>
      <c r="I212" s="393"/>
      <c r="J212" s="393"/>
      <c r="K212" s="393"/>
      <c r="L212" s="393"/>
      <c r="M212" s="26">
        <f>SUM(M203:M210)</f>
        <v>280</v>
      </c>
      <c r="N212" s="26">
        <f>SUM(N203:N210)</f>
        <v>329</v>
      </c>
      <c r="O212" s="26">
        <f>SUM(O203:O210)</f>
        <v>306</v>
      </c>
      <c r="P212" s="26">
        <f>SUM(P203:P210)</f>
        <v>57</v>
      </c>
      <c r="Q212" s="204"/>
    </row>
    <row r="213" spans="1:17" ht="19.5" thickBot="1" x14ac:dyDescent="0.25">
      <c r="A213" s="856"/>
      <c r="B213" s="826"/>
      <c r="C213" s="401"/>
      <c r="D213" s="3" t="s">
        <v>1315</v>
      </c>
      <c r="E213" s="393"/>
      <c r="F213" s="393"/>
      <c r="G213" s="393"/>
      <c r="H213" s="393"/>
      <c r="I213" s="393"/>
      <c r="J213" s="393"/>
      <c r="K213" s="393"/>
      <c r="L213" s="393"/>
      <c r="M213" s="135">
        <f t="shared" ref="M213:O213" si="29">(M212*1.73*220*0.9)/1000</f>
        <v>95.911199999999994</v>
      </c>
      <c r="N213" s="135">
        <f t="shared" si="29"/>
        <v>112.69566</v>
      </c>
      <c r="O213" s="135">
        <f t="shared" si="29"/>
        <v>104.81724</v>
      </c>
      <c r="P213" s="136"/>
      <c r="Q213" s="204"/>
    </row>
    <row r="214" spans="1:17" ht="18.75" thickBot="1" x14ac:dyDescent="0.25">
      <c r="A214" s="856"/>
      <c r="B214" s="826"/>
      <c r="C214" s="401"/>
      <c r="D214" s="3" t="s">
        <v>1316</v>
      </c>
      <c r="E214" s="394"/>
      <c r="F214" s="394"/>
      <c r="G214" s="394"/>
      <c r="H214" s="394"/>
      <c r="I214" s="394"/>
      <c r="J214" s="394"/>
      <c r="K214" s="394"/>
      <c r="L214" s="394"/>
      <c r="M214" s="788">
        <f>(M213+N213+O213)</f>
        <v>313.42409999999995</v>
      </c>
      <c r="N214" s="789"/>
      <c r="O214" s="789"/>
      <c r="P214" s="790"/>
      <c r="Q214" s="204"/>
    </row>
    <row r="215" spans="1:17" ht="19.5" thickBot="1" x14ac:dyDescent="0.25">
      <c r="A215" s="856"/>
      <c r="B215" s="826"/>
      <c r="C215" s="404"/>
      <c r="D215" s="830"/>
      <c r="E215" s="858"/>
      <c r="F215" s="858"/>
      <c r="G215" s="858"/>
      <c r="H215" s="858"/>
      <c r="I215" s="858"/>
      <c r="J215" s="858"/>
      <c r="K215" s="858"/>
      <c r="L215" s="858"/>
      <c r="M215" s="831"/>
      <c r="N215" s="831"/>
      <c r="O215" s="831"/>
      <c r="P215" s="832"/>
    </row>
    <row r="216" spans="1:17" ht="36.75" thickBot="1" x14ac:dyDescent="0.25">
      <c r="A216" s="856"/>
      <c r="B216" s="826"/>
      <c r="C216" s="387" t="s">
        <v>1436</v>
      </c>
      <c r="D216" s="124" t="s">
        <v>1327</v>
      </c>
      <c r="E216" s="390" t="s">
        <v>1435</v>
      </c>
      <c r="F216" s="499" t="s">
        <v>1511</v>
      </c>
      <c r="G216" s="499" t="s">
        <v>1557</v>
      </c>
      <c r="H216" s="720" t="s">
        <v>1558</v>
      </c>
      <c r="I216" s="499" t="s">
        <v>1559</v>
      </c>
      <c r="J216" s="720" t="s">
        <v>1446</v>
      </c>
      <c r="K216" s="499" t="s">
        <v>1560</v>
      </c>
      <c r="L216" s="499" t="s">
        <v>1561</v>
      </c>
      <c r="M216" s="166" t="str">
        <f>'Данные по ТП'!C72</f>
        <v>ТМ-630/10</v>
      </c>
      <c r="N216" s="126" t="s">
        <v>1352</v>
      </c>
      <c r="O216" s="125" t="s">
        <v>5</v>
      </c>
      <c r="P216" s="127">
        <f>'Данные по ТП'!F72</f>
        <v>1203</v>
      </c>
    </row>
    <row r="217" spans="1:17" ht="19.5" thickBot="1" x14ac:dyDescent="0.25">
      <c r="A217" s="856"/>
      <c r="B217" s="826"/>
      <c r="C217" s="401">
        <v>9</v>
      </c>
      <c r="D217" s="173" t="s">
        <v>284</v>
      </c>
      <c r="E217" s="415"/>
      <c r="F217" s="686">
        <f>((O217*1.73*220*0.9)/1000)+((N217*1.73*220*0.9)/1000)+((M217*1.73*220*0.9)/1000)</f>
        <v>10.276199999999999</v>
      </c>
      <c r="G217" s="822">
        <v>230</v>
      </c>
      <c r="H217" s="822">
        <v>232</v>
      </c>
      <c r="I217" s="822">
        <v>233</v>
      </c>
      <c r="J217" s="822">
        <v>400</v>
      </c>
      <c r="K217" s="822">
        <v>403</v>
      </c>
      <c r="L217" s="822">
        <v>398</v>
      </c>
      <c r="M217" s="151">
        <v>4</v>
      </c>
      <c r="N217" s="151">
        <v>23</v>
      </c>
      <c r="O217" s="151">
        <v>3</v>
      </c>
      <c r="P217" s="151">
        <v>19</v>
      </c>
    </row>
    <row r="218" spans="1:17" ht="19.5" thickBot="1" x14ac:dyDescent="0.25">
      <c r="A218" s="856"/>
      <c r="B218" s="826"/>
      <c r="C218" s="401">
        <v>10</v>
      </c>
      <c r="D218" s="173" t="s">
        <v>285</v>
      </c>
      <c r="E218" s="415"/>
      <c r="F218" s="686">
        <f t="shared" ref="F218:F222" si="30">((O218*1.73*220*0.9)/1000)+((N218*1.73*220*0.9)/1000)+((M218*1.73*220*0.9)/1000)</f>
        <v>0</v>
      </c>
      <c r="G218" s="823"/>
      <c r="H218" s="823"/>
      <c r="I218" s="823"/>
      <c r="J218" s="823"/>
      <c r="K218" s="823"/>
      <c r="L218" s="823"/>
      <c r="M218" s="151">
        <v>0</v>
      </c>
      <c r="N218" s="151">
        <v>0</v>
      </c>
      <c r="O218" s="151">
        <v>0</v>
      </c>
      <c r="P218" s="151">
        <v>0</v>
      </c>
    </row>
    <row r="219" spans="1:17" ht="20.25" customHeight="1" thickBot="1" x14ac:dyDescent="0.25">
      <c r="A219" s="856"/>
      <c r="B219" s="826"/>
      <c r="C219" s="401">
        <v>11</v>
      </c>
      <c r="D219" s="173" t="s">
        <v>286</v>
      </c>
      <c r="E219" s="415"/>
      <c r="F219" s="686">
        <f t="shared" si="30"/>
        <v>0</v>
      </c>
      <c r="G219" s="686"/>
      <c r="H219" s="686"/>
      <c r="I219" s="686"/>
      <c r="J219" s="686"/>
      <c r="K219" s="686"/>
      <c r="L219" s="686"/>
      <c r="M219" s="151">
        <v>0</v>
      </c>
      <c r="N219" s="151">
        <v>0</v>
      </c>
      <c r="O219" s="151">
        <v>0</v>
      </c>
      <c r="P219" s="151">
        <v>0</v>
      </c>
    </row>
    <row r="220" spans="1:17" ht="19.5" thickBot="1" x14ac:dyDescent="0.25">
      <c r="A220" s="856"/>
      <c r="B220" s="826"/>
      <c r="C220" s="401">
        <v>12</v>
      </c>
      <c r="D220" s="173" t="s">
        <v>287</v>
      </c>
      <c r="E220" s="415"/>
      <c r="F220" s="686">
        <f t="shared" si="30"/>
        <v>51.038460000000001</v>
      </c>
      <c r="G220" s="686"/>
      <c r="H220" s="686"/>
      <c r="I220" s="686"/>
      <c r="J220" s="686"/>
      <c r="K220" s="686"/>
      <c r="L220" s="686"/>
      <c r="M220" s="151">
        <v>43</v>
      </c>
      <c r="N220" s="151">
        <v>76</v>
      </c>
      <c r="O220" s="151">
        <v>30</v>
      </c>
      <c r="P220" s="151">
        <v>48</v>
      </c>
    </row>
    <row r="221" spans="1:17" ht="19.5" thickBot="1" x14ac:dyDescent="0.25">
      <c r="A221" s="856"/>
      <c r="B221" s="826"/>
      <c r="C221" s="401">
        <v>13</v>
      </c>
      <c r="D221" s="173" t="s">
        <v>288</v>
      </c>
      <c r="E221" s="415"/>
      <c r="F221" s="686">
        <f t="shared" si="30"/>
        <v>18.497160000000001</v>
      </c>
      <c r="G221" s="686"/>
      <c r="H221" s="686"/>
      <c r="I221" s="686"/>
      <c r="J221" s="686"/>
      <c r="K221" s="686"/>
      <c r="L221" s="686"/>
      <c r="M221" s="151">
        <v>11</v>
      </c>
      <c r="N221" s="151">
        <v>19</v>
      </c>
      <c r="O221" s="151">
        <v>24</v>
      </c>
      <c r="P221" s="151">
        <v>10</v>
      </c>
    </row>
    <row r="222" spans="1:17" ht="19.5" thickBot="1" x14ac:dyDescent="0.25">
      <c r="A222" s="856"/>
      <c r="B222" s="826"/>
      <c r="C222" s="401">
        <v>14</v>
      </c>
      <c r="D222" s="173" t="s">
        <v>1622</v>
      </c>
      <c r="E222" s="415"/>
      <c r="F222" s="686">
        <f t="shared" si="30"/>
        <v>41.104799999999997</v>
      </c>
      <c r="G222" s="686"/>
      <c r="H222" s="686"/>
      <c r="I222" s="686"/>
      <c r="J222" s="686"/>
      <c r="K222" s="686"/>
      <c r="L222" s="686"/>
      <c r="M222" s="151">
        <v>66</v>
      </c>
      <c r="N222" s="151">
        <v>24</v>
      </c>
      <c r="O222" s="151">
        <v>30</v>
      </c>
      <c r="P222" s="151">
        <v>23</v>
      </c>
    </row>
    <row r="223" spans="1:17" ht="19.5" thickBot="1" x14ac:dyDescent="0.25">
      <c r="A223" s="856"/>
      <c r="B223" s="826"/>
      <c r="C223" s="401">
        <v>15</v>
      </c>
      <c r="D223" s="173" t="s">
        <v>35</v>
      </c>
      <c r="E223" s="415"/>
      <c r="F223" s="686">
        <f>((O223*1.73*220*0.9)/1000)+((N223*1.73*220*0.9)/1000)+((M223*1.73*220*0.9)/1000)</f>
        <v>0</v>
      </c>
      <c r="G223" s="686"/>
      <c r="H223" s="686"/>
      <c r="I223" s="686"/>
      <c r="J223" s="686"/>
      <c r="K223" s="686"/>
      <c r="L223" s="686"/>
      <c r="M223" s="151">
        <v>0</v>
      </c>
      <c r="N223" s="151">
        <v>0</v>
      </c>
      <c r="O223" s="151">
        <v>0</v>
      </c>
      <c r="P223" s="151">
        <v>0</v>
      </c>
    </row>
    <row r="224" spans="1:17" ht="38.25" thickBot="1" x14ac:dyDescent="0.25">
      <c r="A224" s="856"/>
      <c r="B224" s="826"/>
      <c r="C224" s="401">
        <v>16</v>
      </c>
      <c r="D224" s="173" t="s">
        <v>988</v>
      </c>
      <c r="E224" s="415"/>
      <c r="F224" s="686">
        <f>((O224*1.73*220*0.9)/1000)+((N224*1.73*220*0.9)/1000)+((M224*1.73*220*0.9)/1000)</f>
        <v>0</v>
      </c>
      <c r="G224" s="686"/>
      <c r="H224" s="686"/>
      <c r="I224" s="686"/>
      <c r="J224" s="686"/>
      <c r="K224" s="686"/>
      <c r="L224" s="686"/>
      <c r="M224" s="151">
        <v>0</v>
      </c>
      <c r="N224" s="151">
        <v>0</v>
      </c>
      <c r="O224" s="151">
        <v>0</v>
      </c>
      <c r="P224" s="151">
        <v>0</v>
      </c>
    </row>
    <row r="225" spans="1:17" ht="19.5" thickBot="1" x14ac:dyDescent="0.35">
      <c r="A225" s="856"/>
      <c r="B225" s="826"/>
      <c r="C225" s="401">
        <v>17</v>
      </c>
      <c r="D225" s="173" t="s">
        <v>289</v>
      </c>
      <c r="E225" s="415"/>
      <c r="F225" s="686">
        <f t="shared" ref="F225:F226" si="31">((O225*1.73*220*0.9)/1000)+((N225*1.73*220*0.9)/1000)+((M225*1.73*220*0.9)/1000)</f>
        <v>9.2485800000000005</v>
      </c>
      <c r="G225" s="686"/>
      <c r="H225" s="686"/>
      <c r="I225" s="686"/>
      <c r="J225" s="686"/>
      <c r="K225" s="686"/>
      <c r="L225" s="686"/>
      <c r="M225" s="208">
        <v>3</v>
      </c>
      <c r="N225" s="208">
        <v>21</v>
      </c>
      <c r="O225" s="208">
        <v>3</v>
      </c>
      <c r="P225" s="208">
        <v>17</v>
      </c>
    </row>
    <row r="226" spans="1:17" ht="18.75" thickBot="1" x14ac:dyDescent="0.3">
      <c r="A226" s="856"/>
      <c r="B226" s="826"/>
      <c r="C226" s="406"/>
      <c r="D226" s="194"/>
      <c r="E226" s="439"/>
      <c r="F226" s="686">
        <f t="shared" si="31"/>
        <v>0</v>
      </c>
      <c r="G226" s="686"/>
      <c r="H226" s="686"/>
      <c r="I226" s="686"/>
      <c r="J226" s="686"/>
      <c r="K226" s="686"/>
      <c r="L226" s="686"/>
      <c r="M226" s="195"/>
      <c r="N226" s="194"/>
      <c r="O226" s="194"/>
      <c r="P226" s="194"/>
    </row>
    <row r="227" spans="1:17" ht="18.75" thickBot="1" x14ac:dyDescent="0.3">
      <c r="A227" s="856"/>
      <c r="B227" s="826"/>
      <c r="C227" s="406"/>
      <c r="D227" s="194"/>
      <c r="E227" s="439"/>
      <c r="F227" s="439"/>
      <c r="G227" s="439"/>
      <c r="H227" s="439"/>
      <c r="I227" s="439"/>
      <c r="J227" s="439"/>
      <c r="K227" s="439"/>
      <c r="L227" s="439"/>
      <c r="M227" s="195"/>
      <c r="N227" s="194"/>
      <c r="O227" s="194"/>
      <c r="P227" s="194"/>
      <c r="Q227" s="204"/>
    </row>
    <row r="228" spans="1:17" ht="18.75" thickBot="1" x14ac:dyDescent="0.3">
      <c r="A228" s="856"/>
      <c r="B228" s="826"/>
      <c r="C228" s="401"/>
      <c r="D228" s="3" t="s">
        <v>1313</v>
      </c>
      <c r="E228" s="393"/>
      <c r="F228" s="393"/>
      <c r="G228" s="393"/>
      <c r="H228" s="393"/>
      <c r="I228" s="393"/>
      <c r="J228" s="393"/>
      <c r="K228" s="393"/>
      <c r="L228" s="393"/>
      <c r="M228" s="26">
        <f>SUM(M217:M225)</f>
        <v>127</v>
      </c>
      <c r="N228" s="26">
        <f>SUM(N217:N225)</f>
        <v>163</v>
      </c>
      <c r="O228" s="26">
        <f>SUM(O217:O225)</f>
        <v>90</v>
      </c>
      <c r="P228" s="26">
        <f>SUM(P217:P225)</f>
        <v>117</v>
      </c>
    </row>
    <row r="229" spans="1:17" ht="19.5" thickBot="1" x14ac:dyDescent="0.25">
      <c r="A229" s="856"/>
      <c r="B229" s="826"/>
      <c r="C229" s="401"/>
      <c r="D229" s="3" t="s">
        <v>1315</v>
      </c>
      <c r="E229" s="393"/>
      <c r="F229" s="393"/>
      <c r="G229" s="393"/>
      <c r="H229" s="393"/>
      <c r="I229" s="393"/>
      <c r="J229" s="393"/>
      <c r="K229" s="393"/>
      <c r="L229" s="393"/>
      <c r="M229" s="135">
        <f t="shared" ref="M229:O229" si="32">(M228*1.73*220*0.9)/1000</f>
        <v>43.502580000000002</v>
      </c>
      <c r="N229" s="135">
        <f t="shared" si="32"/>
        <v>55.834020000000002</v>
      </c>
      <c r="O229" s="135">
        <f t="shared" si="32"/>
        <v>30.828600000000002</v>
      </c>
      <c r="P229" s="136"/>
    </row>
    <row r="230" spans="1:17" ht="18.75" thickBot="1" x14ac:dyDescent="0.25">
      <c r="A230" s="856"/>
      <c r="B230" s="826"/>
      <c r="C230" s="401"/>
      <c r="D230" s="3" t="s">
        <v>1317</v>
      </c>
      <c r="E230" s="394"/>
      <c r="F230" s="394"/>
      <c r="G230" s="394"/>
      <c r="H230" s="394"/>
      <c r="I230" s="394"/>
      <c r="J230" s="394"/>
      <c r="K230" s="394"/>
      <c r="L230" s="394"/>
      <c r="M230" s="788">
        <f>(M229+N229+O229)</f>
        <v>130.1652</v>
      </c>
      <c r="N230" s="789"/>
      <c r="O230" s="789"/>
      <c r="P230" s="790"/>
    </row>
    <row r="231" spans="1:17" ht="19.5" thickBot="1" x14ac:dyDescent="0.25">
      <c r="A231" s="857"/>
      <c r="B231" s="827"/>
      <c r="C231" s="406"/>
      <c r="D231" s="42" t="s">
        <v>59</v>
      </c>
      <c r="E231" s="398"/>
      <c r="F231" s="398"/>
      <c r="G231" s="398"/>
      <c r="H231" s="398"/>
      <c r="I231" s="398"/>
      <c r="J231" s="398"/>
      <c r="K231" s="398"/>
      <c r="L231" s="398"/>
      <c r="M231" s="23">
        <f>M228+M212</f>
        <v>407</v>
      </c>
      <c r="N231" s="23">
        <f>N228+N212</f>
        <v>492</v>
      </c>
      <c r="O231" s="23">
        <f>O228+O212</f>
        <v>396</v>
      </c>
      <c r="P231" s="23">
        <f>P228+P212</f>
        <v>174</v>
      </c>
    </row>
    <row r="232" spans="1:17" ht="29.25" customHeight="1" thickBot="1" x14ac:dyDescent="0.3">
      <c r="A232" s="635"/>
      <c r="B232" s="617"/>
      <c r="C232" s="620"/>
      <c r="D232" s="642" t="str">
        <f>HYPERLINK("#Оглавление!h8","&lt;&lt;&lt;&lt;&lt;")</f>
        <v>&lt;&lt;&lt;&lt;&lt;</v>
      </c>
      <c r="E232" s="620"/>
      <c r="F232" s="675"/>
      <c r="G232" s="675"/>
      <c r="H232" s="675"/>
      <c r="I232" s="675"/>
      <c r="J232" s="675"/>
      <c r="K232" s="675"/>
      <c r="L232" s="675"/>
      <c r="M232" s="617"/>
      <c r="N232" s="617"/>
      <c r="O232" s="617"/>
      <c r="P232" s="617"/>
    </row>
    <row r="233" spans="1:17" ht="36.75" thickBot="1" x14ac:dyDescent="0.25">
      <c r="A233" s="193">
        <v>43931</v>
      </c>
      <c r="B233" s="23"/>
      <c r="C233" s="387" t="s">
        <v>1436</v>
      </c>
      <c r="D233" s="124" t="s">
        <v>1351</v>
      </c>
      <c r="E233" s="390" t="s">
        <v>1435</v>
      </c>
      <c r="F233" s="499" t="s">
        <v>1511</v>
      </c>
      <c r="G233" s="499" t="s">
        <v>1557</v>
      </c>
      <c r="H233" s="720" t="s">
        <v>1558</v>
      </c>
      <c r="I233" s="499" t="s">
        <v>1559</v>
      </c>
      <c r="J233" s="720" t="s">
        <v>1446</v>
      </c>
      <c r="K233" s="499" t="s">
        <v>1560</v>
      </c>
      <c r="L233" s="499" t="s">
        <v>1561</v>
      </c>
      <c r="M233" s="166" t="str">
        <f>'Данные по ТП'!C73</f>
        <v>ТМ-630/10</v>
      </c>
      <c r="N233" s="126" t="s">
        <v>1352</v>
      </c>
      <c r="O233" s="125" t="s">
        <v>5</v>
      </c>
      <c r="P233" s="127">
        <f>'Данные по ТП'!F73</f>
        <v>65883</v>
      </c>
    </row>
    <row r="234" spans="1:17" ht="19.5" customHeight="1" thickBot="1" x14ac:dyDescent="0.25">
      <c r="A234" s="794" t="s">
        <v>1610</v>
      </c>
      <c r="B234" s="791" t="s">
        <v>307</v>
      </c>
      <c r="C234" s="401">
        <v>1</v>
      </c>
      <c r="D234" s="173" t="s">
        <v>989</v>
      </c>
      <c r="E234" s="415"/>
      <c r="F234" s="686">
        <f>((O234*1.73*220*0.9)/1000)+((N234*1.73*220*0.9)/1000)+((M234*1.73*220*0.9)/1000)</f>
        <v>0</v>
      </c>
      <c r="G234" s="822">
        <v>240</v>
      </c>
      <c r="H234" s="822">
        <v>233</v>
      </c>
      <c r="I234" s="822">
        <v>238</v>
      </c>
      <c r="J234" s="822">
        <v>410</v>
      </c>
      <c r="K234" s="822">
        <v>412</v>
      </c>
      <c r="L234" s="822">
        <v>413</v>
      </c>
      <c r="M234" s="151">
        <v>0</v>
      </c>
      <c r="N234" s="151">
        <v>0</v>
      </c>
      <c r="O234" s="151">
        <v>0</v>
      </c>
      <c r="P234" s="151">
        <v>0</v>
      </c>
    </row>
    <row r="235" spans="1:17" ht="19.5" thickBot="1" x14ac:dyDescent="0.25">
      <c r="A235" s="800"/>
      <c r="B235" s="861"/>
      <c r="C235" s="401">
        <v>2</v>
      </c>
      <c r="D235" s="173" t="s">
        <v>290</v>
      </c>
      <c r="E235" s="415"/>
      <c r="F235" s="686">
        <f t="shared" ref="F235:F238" si="33">((O235*1.73*220*0.9)/1000)+((N235*1.73*220*0.9)/1000)+((M235*1.73*220*0.9)/1000)</f>
        <v>22.60764</v>
      </c>
      <c r="G235" s="823"/>
      <c r="H235" s="823"/>
      <c r="I235" s="823"/>
      <c r="J235" s="823"/>
      <c r="K235" s="823"/>
      <c r="L235" s="823"/>
      <c r="M235" s="151">
        <v>18</v>
      </c>
      <c r="N235" s="151">
        <v>22</v>
      </c>
      <c r="O235" s="151">
        <v>26</v>
      </c>
      <c r="P235" s="151">
        <v>7</v>
      </c>
    </row>
    <row r="236" spans="1:17" ht="38.25" thickBot="1" x14ac:dyDescent="0.25">
      <c r="A236" s="800"/>
      <c r="B236" s="861"/>
      <c r="C236" s="401">
        <v>3</v>
      </c>
      <c r="D236" s="173" t="s">
        <v>990</v>
      </c>
      <c r="E236" s="415"/>
      <c r="F236" s="686">
        <f t="shared" si="33"/>
        <v>19.52478</v>
      </c>
      <c r="G236" s="686"/>
      <c r="H236" s="686"/>
      <c r="I236" s="686"/>
      <c r="J236" s="686"/>
      <c r="K236" s="686"/>
      <c r="L236" s="686"/>
      <c r="M236" s="151">
        <v>18</v>
      </c>
      <c r="N236" s="151">
        <v>21</v>
      </c>
      <c r="O236" s="151">
        <v>18</v>
      </c>
      <c r="P236" s="151">
        <v>7</v>
      </c>
    </row>
    <row r="237" spans="1:17" ht="19.5" thickBot="1" x14ac:dyDescent="0.25">
      <c r="A237" s="800"/>
      <c r="B237" s="861"/>
      <c r="C237" s="401">
        <v>4</v>
      </c>
      <c r="D237" s="173" t="s">
        <v>291</v>
      </c>
      <c r="E237" s="415"/>
      <c r="F237" s="686">
        <f t="shared" si="33"/>
        <v>23.292719999999999</v>
      </c>
      <c r="G237" s="686"/>
      <c r="H237" s="686"/>
      <c r="I237" s="686"/>
      <c r="J237" s="686"/>
      <c r="K237" s="686"/>
      <c r="L237" s="686"/>
      <c r="M237" s="151">
        <v>21</v>
      </c>
      <c r="N237" s="151">
        <v>9</v>
      </c>
      <c r="O237" s="151">
        <v>38</v>
      </c>
      <c r="P237" s="151">
        <v>21</v>
      </c>
    </row>
    <row r="238" spans="1:17" ht="19.5" thickBot="1" x14ac:dyDescent="0.25">
      <c r="A238" s="800"/>
      <c r="B238" s="861"/>
      <c r="C238" s="401">
        <v>13</v>
      </c>
      <c r="D238" s="173" t="s">
        <v>292</v>
      </c>
      <c r="E238" s="415"/>
      <c r="F238" s="686">
        <f t="shared" si="33"/>
        <v>18.497160000000001</v>
      </c>
      <c r="G238" s="686"/>
      <c r="H238" s="686"/>
      <c r="I238" s="686"/>
      <c r="J238" s="686"/>
      <c r="K238" s="686"/>
      <c r="L238" s="686"/>
      <c r="M238" s="151">
        <v>9</v>
      </c>
      <c r="N238" s="151">
        <v>28</v>
      </c>
      <c r="O238" s="151">
        <v>17</v>
      </c>
      <c r="P238" s="151">
        <v>13</v>
      </c>
    </row>
    <row r="239" spans="1:17" ht="19.5" thickBot="1" x14ac:dyDescent="0.25">
      <c r="A239" s="800"/>
      <c r="B239" s="861"/>
      <c r="C239" s="401"/>
      <c r="D239" s="173"/>
      <c r="E239" s="415"/>
      <c r="F239" s="686"/>
      <c r="G239" s="686"/>
      <c r="H239" s="686"/>
      <c r="I239" s="686"/>
      <c r="J239" s="686"/>
      <c r="K239" s="686"/>
      <c r="L239" s="686"/>
      <c r="M239" s="151"/>
      <c r="N239" s="151"/>
      <c r="O239" s="151"/>
      <c r="P239" s="151"/>
    </row>
    <row r="240" spans="1:17" ht="19.5" thickBot="1" x14ac:dyDescent="0.25">
      <c r="A240" s="800"/>
      <c r="B240" s="861"/>
      <c r="C240" s="401"/>
      <c r="D240" s="173"/>
      <c r="E240" s="415"/>
      <c r="F240" s="686"/>
      <c r="G240" s="686"/>
      <c r="H240" s="686"/>
      <c r="I240" s="686"/>
      <c r="J240" s="686"/>
      <c r="K240" s="686"/>
      <c r="L240" s="686"/>
      <c r="M240" s="151"/>
      <c r="N240" s="151"/>
      <c r="O240" s="151"/>
      <c r="P240" s="151"/>
    </row>
    <row r="241" spans="1:17" ht="18.75" thickBot="1" x14ac:dyDescent="0.3">
      <c r="A241" s="800"/>
      <c r="B241" s="861"/>
      <c r="C241" s="401"/>
      <c r="D241" s="3" t="s">
        <v>1314</v>
      </c>
      <c r="E241" s="393"/>
      <c r="F241" s="686"/>
      <c r="G241" s="686"/>
      <c r="H241" s="686"/>
      <c r="I241" s="686"/>
      <c r="J241" s="686"/>
      <c r="K241" s="686"/>
      <c r="L241" s="686"/>
      <c r="M241" s="26">
        <f>SUM(M235:M238)</f>
        <v>66</v>
      </c>
      <c r="N241" s="26">
        <f>SUM(N235:N238)</f>
        <v>80</v>
      </c>
      <c r="O241" s="26">
        <f>SUM(O235:O238)</f>
        <v>99</v>
      </c>
      <c r="P241" s="26">
        <f>SUM(P235:P238)</f>
        <v>48</v>
      </c>
    </row>
    <row r="242" spans="1:17" ht="19.5" thickBot="1" x14ac:dyDescent="0.25">
      <c r="A242" s="800"/>
      <c r="B242" s="861"/>
      <c r="C242" s="401"/>
      <c r="D242" s="3" t="s">
        <v>1315</v>
      </c>
      <c r="E242" s="393"/>
      <c r="F242" s="686"/>
      <c r="G242" s="686"/>
      <c r="H242" s="686"/>
      <c r="I242" s="686"/>
      <c r="J242" s="686"/>
      <c r="K242" s="686"/>
      <c r="L242" s="686"/>
      <c r="M242" s="135">
        <f t="shared" ref="M242:O242" si="34">(M241*1.73*220*0.9)/1000</f>
        <v>22.60764</v>
      </c>
      <c r="N242" s="135">
        <f t="shared" si="34"/>
        <v>27.403200000000002</v>
      </c>
      <c r="O242" s="135">
        <f t="shared" si="34"/>
        <v>33.911459999999998</v>
      </c>
      <c r="P242" s="136"/>
      <c r="Q242" s="204"/>
    </row>
    <row r="243" spans="1:17" ht="18.75" thickBot="1" x14ac:dyDescent="0.25">
      <c r="A243" s="800"/>
      <c r="B243" s="861"/>
      <c r="C243" s="401"/>
      <c r="D243" s="3" t="s">
        <v>1316</v>
      </c>
      <c r="E243" s="394"/>
      <c r="F243" s="686"/>
      <c r="G243" s="723"/>
      <c r="H243" s="723"/>
      <c r="I243" s="723"/>
      <c r="J243" s="723"/>
      <c r="K243" s="723"/>
      <c r="L243" s="723"/>
      <c r="M243" s="788">
        <f>(M242+N242+O242)</f>
        <v>83.922300000000007</v>
      </c>
      <c r="N243" s="789"/>
      <c r="O243" s="789"/>
      <c r="P243" s="790"/>
      <c r="Q243" s="204"/>
    </row>
    <row r="244" spans="1:17" ht="19.5" thickBot="1" x14ac:dyDescent="0.25">
      <c r="A244" s="800"/>
      <c r="B244" s="861"/>
      <c r="C244" s="404"/>
      <c r="D244" s="830"/>
      <c r="E244" s="858"/>
      <c r="F244" s="858"/>
      <c r="G244" s="858"/>
      <c r="H244" s="858"/>
      <c r="I244" s="858"/>
      <c r="J244" s="858"/>
      <c r="K244" s="858"/>
      <c r="L244" s="858"/>
      <c r="M244" s="831"/>
      <c r="N244" s="831"/>
      <c r="O244" s="831"/>
      <c r="P244" s="832"/>
    </row>
    <row r="245" spans="1:17" ht="36.75" thickBot="1" x14ac:dyDescent="0.25">
      <c r="A245" s="800"/>
      <c r="B245" s="861"/>
      <c r="C245" s="387" t="s">
        <v>1436</v>
      </c>
      <c r="D245" s="124" t="s">
        <v>1327</v>
      </c>
      <c r="E245" s="390" t="s">
        <v>1435</v>
      </c>
      <c r="F245" s="499" t="s">
        <v>1511</v>
      </c>
      <c r="G245" s="499" t="s">
        <v>1557</v>
      </c>
      <c r="H245" s="720" t="s">
        <v>1558</v>
      </c>
      <c r="I245" s="499" t="s">
        <v>1559</v>
      </c>
      <c r="J245" s="720" t="s">
        <v>1446</v>
      </c>
      <c r="K245" s="499" t="s">
        <v>1560</v>
      </c>
      <c r="L245" s="499" t="s">
        <v>1561</v>
      </c>
      <c r="M245" s="166" t="str">
        <f>'Данные по ТП'!C74</f>
        <v>ТМ-400/10</v>
      </c>
      <c r="N245" s="126" t="s">
        <v>1352</v>
      </c>
      <c r="O245" s="125" t="s">
        <v>5</v>
      </c>
      <c r="P245" s="127">
        <f>'Данные по ТП'!F74</f>
        <v>822</v>
      </c>
    </row>
    <row r="246" spans="1:17" ht="19.5" thickBot="1" x14ac:dyDescent="0.25">
      <c r="A246" s="800"/>
      <c r="B246" s="861"/>
      <c r="C246" s="401">
        <v>5</v>
      </c>
      <c r="D246" s="173" t="s">
        <v>293</v>
      </c>
      <c r="E246" s="415"/>
      <c r="F246" s="686">
        <f>((O246*1.73*220*0.9)/1000)+((N246*1.73*220*0.9)/1000)+((M246*1.73*220*0.9)/1000)</f>
        <v>0</v>
      </c>
      <c r="G246" s="822"/>
      <c r="H246" s="822"/>
      <c r="I246" s="822"/>
      <c r="J246" s="822"/>
      <c r="K246" s="822"/>
      <c r="L246" s="822"/>
      <c r="M246" s="151">
        <v>0</v>
      </c>
      <c r="N246" s="151">
        <v>0</v>
      </c>
      <c r="O246" s="151">
        <v>0</v>
      </c>
      <c r="P246" s="151">
        <v>0</v>
      </c>
    </row>
    <row r="247" spans="1:17" ht="19.5" thickBot="1" x14ac:dyDescent="0.25">
      <c r="A247" s="800"/>
      <c r="B247" s="861"/>
      <c r="C247" s="401">
        <v>6</v>
      </c>
      <c r="D247" s="173" t="s">
        <v>294</v>
      </c>
      <c r="E247" s="415"/>
      <c r="F247" s="686">
        <f t="shared" ref="F247:F251" si="35">((O247*1.73*220*0.9)/1000)+((N247*1.73*220*0.9)/1000)+((M247*1.73*220*0.9)/1000)</f>
        <v>0</v>
      </c>
      <c r="G247" s="823"/>
      <c r="H247" s="823"/>
      <c r="I247" s="823"/>
      <c r="J247" s="823"/>
      <c r="K247" s="823"/>
      <c r="L247" s="823"/>
      <c r="M247" s="151">
        <v>0</v>
      </c>
      <c r="N247" s="151">
        <v>0</v>
      </c>
      <c r="O247" s="151">
        <v>0</v>
      </c>
      <c r="P247" s="151">
        <v>0</v>
      </c>
    </row>
    <row r="248" spans="1:17" ht="19.5" thickBot="1" x14ac:dyDescent="0.25">
      <c r="A248" s="800"/>
      <c r="B248" s="861"/>
      <c r="C248" s="401">
        <v>7</v>
      </c>
      <c r="D248" s="173" t="s">
        <v>295</v>
      </c>
      <c r="E248" s="415"/>
      <c r="F248" s="686">
        <f t="shared" si="35"/>
        <v>30.828600000000005</v>
      </c>
      <c r="G248" s="686"/>
      <c r="H248" s="686"/>
      <c r="I248" s="686"/>
      <c r="J248" s="686"/>
      <c r="K248" s="686"/>
      <c r="L248" s="686"/>
      <c r="M248" s="151">
        <v>54</v>
      </c>
      <c r="N248" s="151">
        <v>20</v>
      </c>
      <c r="O248" s="151">
        <v>16</v>
      </c>
      <c r="P248" s="151">
        <v>30</v>
      </c>
    </row>
    <row r="249" spans="1:17" ht="19.5" thickBot="1" x14ac:dyDescent="0.25">
      <c r="A249" s="800"/>
      <c r="B249" s="861"/>
      <c r="C249" s="401">
        <v>8</v>
      </c>
      <c r="D249" s="173" t="s">
        <v>1621</v>
      </c>
      <c r="E249" s="415"/>
      <c r="F249" s="686">
        <f t="shared" si="35"/>
        <v>8.9060400000000008</v>
      </c>
      <c r="G249" s="686"/>
      <c r="H249" s="686"/>
      <c r="I249" s="686"/>
      <c r="J249" s="686"/>
      <c r="K249" s="686"/>
      <c r="L249" s="686"/>
      <c r="M249" s="151">
        <v>7</v>
      </c>
      <c r="N249" s="151">
        <v>15</v>
      </c>
      <c r="O249" s="151">
        <v>4</v>
      </c>
      <c r="P249" s="151">
        <v>10</v>
      </c>
    </row>
    <row r="250" spans="1:17" ht="19.5" thickBot="1" x14ac:dyDescent="0.25">
      <c r="A250" s="800"/>
      <c r="B250" s="861"/>
      <c r="C250" s="401">
        <v>9</v>
      </c>
      <c r="D250" s="173" t="s">
        <v>296</v>
      </c>
      <c r="E250" s="415"/>
      <c r="F250" s="686">
        <f t="shared" si="35"/>
        <v>0</v>
      </c>
      <c r="G250" s="686"/>
      <c r="H250" s="686"/>
      <c r="I250" s="686"/>
      <c r="J250" s="686"/>
      <c r="K250" s="686"/>
      <c r="L250" s="686"/>
      <c r="M250" s="151">
        <v>0</v>
      </c>
      <c r="N250" s="151">
        <v>0</v>
      </c>
      <c r="O250" s="151">
        <v>0</v>
      </c>
      <c r="P250" s="151">
        <v>0</v>
      </c>
    </row>
    <row r="251" spans="1:17" ht="19.5" thickBot="1" x14ac:dyDescent="0.25">
      <c r="A251" s="800"/>
      <c r="B251" s="861"/>
      <c r="C251" s="401">
        <v>10</v>
      </c>
      <c r="D251" s="173" t="s">
        <v>297</v>
      </c>
      <c r="E251" s="415"/>
      <c r="F251" s="686">
        <f t="shared" si="35"/>
        <v>11.988900000000003</v>
      </c>
      <c r="G251" s="686"/>
      <c r="H251" s="686"/>
      <c r="I251" s="686"/>
      <c r="J251" s="686"/>
      <c r="K251" s="686"/>
      <c r="L251" s="686"/>
      <c r="M251" s="151">
        <v>3</v>
      </c>
      <c r="N251" s="151">
        <v>17</v>
      </c>
      <c r="O251" s="151">
        <v>15</v>
      </c>
      <c r="P251" s="151">
        <v>11</v>
      </c>
    </row>
    <row r="252" spans="1:17" ht="19.5" thickBot="1" x14ac:dyDescent="0.35">
      <c r="A252" s="800"/>
      <c r="B252" s="861"/>
      <c r="C252" s="401">
        <v>12</v>
      </c>
      <c r="D252" s="173"/>
      <c r="E252" s="415"/>
      <c r="F252" s="686"/>
      <c r="G252" s="686"/>
      <c r="H252" s="686"/>
      <c r="I252" s="686"/>
      <c r="J252" s="686"/>
      <c r="K252" s="686"/>
      <c r="L252" s="686"/>
      <c r="M252" s="209"/>
      <c r="N252" s="209"/>
      <c r="O252" s="209"/>
      <c r="P252" s="209"/>
    </row>
    <row r="253" spans="1:17" ht="18.75" thickBot="1" x14ac:dyDescent="0.3">
      <c r="A253" s="800"/>
      <c r="B253" s="861"/>
      <c r="C253" s="406"/>
      <c r="D253" s="194"/>
      <c r="E253" s="439"/>
      <c r="F253" s="686"/>
      <c r="G253" s="686"/>
      <c r="H253" s="686"/>
      <c r="I253" s="686"/>
      <c r="J253" s="686"/>
      <c r="K253" s="686"/>
      <c r="L253" s="686"/>
      <c r="M253" s="195"/>
      <c r="N253" s="194"/>
      <c r="O253" s="194"/>
      <c r="P253" s="194"/>
    </row>
    <row r="254" spans="1:17" ht="18.75" thickBot="1" x14ac:dyDescent="0.3">
      <c r="A254" s="800"/>
      <c r="B254" s="861"/>
      <c r="C254" s="406"/>
      <c r="D254" s="194"/>
      <c r="E254" s="439"/>
      <c r="F254" s="439"/>
      <c r="G254" s="439"/>
      <c r="H254" s="439"/>
      <c r="I254" s="439"/>
      <c r="J254" s="439"/>
      <c r="K254" s="439"/>
      <c r="L254" s="439"/>
      <c r="M254" s="195"/>
      <c r="N254" s="194"/>
      <c r="O254" s="194"/>
      <c r="P254" s="194"/>
      <c r="Q254" s="204"/>
    </row>
    <row r="255" spans="1:17" ht="18.75" thickBot="1" x14ac:dyDescent="0.3">
      <c r="A255" s="800"/>
      <c r="B255" s="861"/>
      <c r="C255" s="401"/>
      <c r="D255" s="3" t="s">
        <v>1313</v>
      </c>
      <c r="E255" s="393"/>
      <c r="F255" s="393"/>
      <c r="G255" s="393"/>
      <c r="H255" s="393"/>
      <c r="I255" s="393"/>
      <c r="J255" s="393"/>
      <c r="K255" s="393"/>
      <c r="L255" s="393"/>
      <c r="M255" s="26">
        <f>SUM(M246:M252)</f>
        <v>64</v>
      </c>
      <c r="N255" s="26">
        <f>SUM(N246:N252)</f>
        <v>52</v>
      </c>
      <c r="O255" s="26">
        <f>SUM(O246:O252)</f>
        <v>35</v>
      </c>
      <c r="P255" s="26">
        <f>SUM(P246:P252)</f>
        <v>51</v>
      </c>
      <c r="Q255" s="204"/>
    </row>
    <row r="256" spans="1:17" ht="19.5" thickBot="1" x14ac:dyDescent="0.25">
      <c r="A256" s="800"/>
      <c r="B256" s="861"/>
      <c r="C256" s="401"/>
      <c r="D256" s="3" t="s">
        <v>1315</v>
      </c>
      <c r="E256" s="393"/>
      <c r="F256" s="393"/>
      <c r="G256" s="393"/>
      <c r="H256" s="393"/>
      <c r="I256" s="393"/>
      <c r="J256" s="393"/>
      <c r="K256" s="393"/>
      <c r="L256" s="393"/>
      <c r="M256" s="135">
        <f t="shared" ref="M256:O256" si="36">(M255*1.73*220*0.9)/1000</f>
        <v>21.922560000000001</v>
      </c>
      <c r="N256" s="135">
        <f t="shared" si="36"/>
        <v>17.812079999999998</v>
      </c>
      <c r="O256" s="135">
        <f t="shared" si="36"/>
        <v>11.988899999999999</v>
      </c>
      <c r="P256" s="136"/>
    </row>
    <row r="257" spans="1:16" ht="18.75" thickBot="1" x14ac:dyDescent="0.25">
      <c r="A257" s="800"/>
      <c r="B257" s="861"/>
      <c r="C257" s="401"/>
      <c r="D257" s="3" t="s">
        <v>1317</v>
      </c>
      <c r="E257" s="394"/>
      <c r="F257" s="394"/>
      <c r="G257" s="394"/>
      <c r="H257" s="394"/>
      <c r="I257" s="394"/>
      <c r="J257" s="394"/>
      <c r="K257" s="394"/>
      <c r="L257" s="394"/>
      <c r="M257" s="788">
        <f>(M256+N256+O256)</f>
        <v>51.72354</v>
      </c>
      <c r="N257" s="789"/>
      <c r="O257" s="789"/>
      <c r="P257" s="790"/>
    </row>
    <row r="258" spans="1:16" ht="19.5" thickBot="1" x14ac:dyDescent="0.3">
      <c r="A258" s="801"/>
      <c r="B258" s="862"/>
      <c r="C258" s="438"/>
      <c r="D258" s="37" t="s">
        <v>59</v>
      </c>
      <c r="E258" s="435"/>
      <c r="F258" s="435"/>
      <c r="G258" s="435"/>
      <c r="H258" s="435"/>
      <c r="I258" s="435"/>
      <c r="J258" s="435"/>
      <c r="K258" s="435"/>
      <c r="L258" s="435"/>
      <c r="M258" s="44">
        <f>M255+M241</f>
        <v>130</v>
      </c>
      <c r="N258" s="44">
        <f>N255+N241</f>
        <v>132</v>
      </c>
      <c r="O258" s="44">
        <f>O255+O241</f>
        <v>134</v>
      </c>
      <c r="P258" s="44">
        <f>P255+P241</f>
        <v>99</v>
      </c>
    </row>
    <row r="260" spans="1:16" ht="25.5" x14ac:dyDescent="0.25">
      <c r="D260" s="641" t="str">
        <f>HYPERLINK("#Оглавление!h8","&lt;&lt;&lt;&lt;&lt;")</f>
        <v>&lt;&lt;&lt;&lt;&lt;</v>
      </c>
    </row>
  </sheetData>
  <mergeCells count="158">
    <mergeCell ref="H234:H235"/>
    <mergeCell ref="I234:I235"/>
    <mergeCell ref="J234:J235"/>
    <mergeCell ref="K234:K235"/>
    <mergeCell ref="L190:L191"/>
    <mergeCell ref="G203:G204"/>
    <mergeCell ref="H203:H204"/>
    <mergeCell ref="I203:I204"/>
    <mergeCell ref="J203:J204"/>
    <mergeCell ref="K203:K204"/>
    <mergeCell ref="L203:L204"/>
    <mergeCell ref="G190:G191"/>
    <mergeCell ref="H190:H191"/>
    <mergeCell ref="I190:I191"/>
    <mergeCell ref="J190:J191"/>
    <mergeCell ref="K190:K191"/>
    <mergeCell ref="K147:K148"/>
    <mergeCell ref="L147:L148"/>
    <mergeCell ref="L161:L162"/>
    <mergeCell ref="G177:G178"/>
    <mergeCell ref="H177:H178"/>
    <mergeCell ref="I177:I178"/>
    <mergeCell ref="J177:J178"/>
    <mergeCell ref="K177:K178"/>
    <mergeCell ref="L177:L178"/>
    <mergeCell ref="G161:G162"/>
    <mergeCell ref="H161:H162"/>
    <mergeCell ref="I161:I162"/>
    <mergeCell ref="J161:J162"/>
    <mergeCell ref="K161:K162"/>
    <mergeCell ref="G74:G75"/>
    <mergeCell ref="H74:H75"/>
    <mergeCell ref="I74:I75"/>
    <mergeCell ref="J74:J75"/>
    <mergeCell ref="K74:K75"/>
    <mergeCell ref="L100:L101"/>
    <mergeCell ref="G115:G116"/>
    <mergeCell ref="H115:H116"/>
    <mergeCell ref="I115:I116"/>
    <mergeCell ref="J115:J116"/>
    <mergeCell ref="K115:K116"/>
    <mergeCell ref="L115:L116"/>
    <mergeCell ref="G100:G101"/>
    <mergeCell ref="H100:H101"/>
    <mergeCell ref="I100:I101"/>
    <mergeCell ref="J100:J101"/>
    <mergeCell ref="K100:K101"/>
    <mergeCell ref="B8:B35"/>
    <mergeCell ref="M34:P34"/>
    <mergeCell ref="M18:P18"/>
    <mergeCell ref="D19:P19"/>
    <mergeCell ref="G8:G9"/>
    <mergeCell ref="H8:H9"/>
    <mergeCell ref="I8:I9"/>
    <mergeCell ref="J8:J9"/>
    <mergeCell ref="K8:K9"/>
    <mergeCell ref="L8:L9"/>
    <mergeCell ref="G21:G22"/>
    <mergeCell ref="H21:H22"/>
    <mergeCell ref="I21:I22"/>
    <mergeCell ref="J21:J22"/>
    <mergeCell ref="K21:K22"/>
    <mergeCell ref="M2:M6"/>
    <mergeCell ref="N2:N6"/>
    <mergeCell ref="O2:O6"/>
    <mergeCell ref="P2:P6"/>
    <mergeCell ref="B115:B144"/>
    <mergeCell ref="D98:P98"/>
    <mergeCell ref="B64:B83"/>
    <mergeCell ref="G2:I6"/>
    <mergeCell ref="J2:L6"/>
    <mergeCell ref="L21:L22"/>
    <mergeCell ref="G38:G39"/>
    <mergeCell ref="H38:H39"/>
    <mergeCell ref="I38:I39"/>
    <mergeCell ref="J38:J39"/>
    <mergeCell ref="K38:K39"/>
    <mergeCell ref="L38:L39"/>
    <mergeCell ref="J49:J50"/>
    <mergeCell ref="K49:K50"/>
    <mergeCell ref="L49:L50"/>
    <mergeCell ref="G64:G65"/>
    <mergeCell ref="H64:H65"/>
    <mergeCell ref="I64:I65"/>
    <mergeCell ref="J64:J65"/>
    <mergeCell ref="K64:K65"/>
    <mergeCell ref="A115:A144"/>
    <mergeCell ref="M158:P158"/>
    <mergeCell ref="M142:P142"/>
    <mergeCell ref="M126:P126"/>
    <mergeCell ref="M187:P187"/>
    <mergeCell ref="A147:A174"/>
    <mergeCell ref="B147:B174"/>
    <mergeCell ref="M173:P173"/>
    <mergeCell ref="D159:P159"/>
    <mergeCell ref="D127:P127"/>
    <mergeCell ref="A177:A200"/>
    <mergeCell ref="D188:P188"/>
    <mergeCell ref="B177:B200"/>
    <mergeCell ref="M199:P199"/>
    <mergeCell ref="G129:G130"/>
    <mergeCell ref="H129:H130"/>
    <mergeCell ref="I129:I130"/>
    <mergeCell ref="J129:J130"/>
    <mergeCell ref="K129:K130"/>
    <mergeCell ref="L129:L130"/>
    <mergeCell ref="G147:G148"/>
    <mergeCell ref="H147:H148"/>
    <mergeCell ref="I147:I148"/>
    <mergeCell ref="J147:J148"/>
    <mergeCell ref="A234:A258"/>
    <mergeCell ref="A203:A231"/>
    <mergeCell ref="B203:B231"/>
    <mergeCell ref="B234:B258"/>
    <mergeCell ref="M257:P257"/>
    <mergeCell ref="M243:P243"/>
    <mergeCell ref="D215:P215"/>
    <mergeCell ref="D244:P244"/>
    <mergeCell ref="M230:P230"/>
    <mergeCell ref="M214:P214"/>
    <mergeCell ref="G217:G218"/>
    <mergeCell ref="H217:H218"/>
    <mergeCell ref="I217:I218"/>
    <mergeCell ref="J217:J218"/>
    <mergeCell ref="K217:K218"/>
    <mergeCell ref="L217:L218"/>
    <mergeCell ref="L234:L235"/>
    <mergeCell ref="G246:G247"/>
    <mergeCell ref="H246:H247"/>
    <mergeCell ref="I246:I247"/>
    <mergeCell ref="J246:J247"/>
    <mergeCell ref="K246:K247"/>
    <mergeCell ref="L246:L247"/>
    <mergeCell ref="G234:G235"/>
    <mergeCell ref="A64:A83"/>
    <mergeCell ref="B38:B61"/>
    <mergeCell ref="A86:A112"/>
    <mergeCell ref="M111:P111"/>
    <mergeCell ref="M97:P97"/>
    <mergeCell ref="M71:P71"/>
    <mergeCell ref="M60:P60"/>
    <mergeCell ref="M46:P46"/>
    <mergeCell ref="A38:A61"/>
    <mergeCell ref="D72:P72"/>
    <mergeCell ref="D47:P47"/>
    <mergeCell ref="M82:P82"/>
    <mergeCell ref="B86:B112"/>
    <mergeCell ref="G49:G50"/>
    <mergeCell ref="H49:H50"/>
    <mergeCell ref="I49:I50"/>
    <mergeCell ref="L64:L65"/>
    <mergeCell ref="L74:L75"/>
    <mergeCell ref="G86:G87"/>
    <mergeCell ref="H86:H87"/>
    <mergeCell ref="I86:I87"/>
    <mergeCell ref="J86:J87"/>
    <mergeCell ref="K86:K87"/>
    <mergeCell ref="L86:L8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K662"/>
  <sheetViews>
    <sheetView topLeftCell="A76" zoomScale="80" zoomScaleNormal="80" workbookViewId="0">
      <selection activeCell="D103" sqref="D103"/>
    </sheetView>
  </sheetViews>
  <sheetFormatPr defaultColWidth="0" defaultRowHeight="18" x14ac:dyDescent="0.25"/>
  <cols>
    <col min="1" max="1" width="27.7109375" customWidth="1"/>
    <col min="2" max="2" width="9.140625" customWidth="1"/>
    <col min="3" max="3" width="10.140625" style="389" customWidth="1"/>
    <col min="4" max="4" width="50.28515625" customWidth="1"/>
    <col min="5" max="6" width="18.28515625" style="389" customWidth="1"/>
    <col min="7" max="12" width="8.7109375" style="389" customWidth="1"/>
    <col min="13" max="13" width="17.140625" style="167" customWidth="1"/>
    <col min="14" max="14" width="11" customWidth="1"/>
    <col min="15" max="15" width="9.140625" customWidth="1"/>
    <col min="16" max="16" width="13.42578125" customWidth="1"/>
    <col min="17" max="17" width="0" style="203" hidden="1" customWidth="1"/>
    <col min="18" max="40" width="0" style="100" hidden="1" customWidth="1"/>
    <col min="41" max="63" width="0" hidden="1" customWidth="1"/>
    <col min="64" max="16384" width="9.140625" hidden="1"/>
  </cols>
  <sheetData>
    <row r="1" spans="1:17" ht="18.75" x14ac:dyDescent="0.2">
      <c r="A1" s="4" t="s">
        <v>118</v>
      </c>
      <c r="B1" s="17" t="s">
        <v>5</v>
      </c>
      <c r="C1" s="397"/>
      <c r="D1" s="17" t="s">
        <v>5</v>
      </c>
      <c r="E1" s="397"/>
      <c r="F1" s="397"/>
      <c r="G1" s="813" t="s">
        <v>1555</v>
      </c>
      <c r="H1" s="814"/>
      <c r="I1" s="815"/>
      <c r="J1" s="813" t="s">
        <v>1556</v>
      </c>
      <c r="K1" s="814"/>
      <c r="L1" s="815"/>
      <c r="M1" s="810" t="s">
        <v>308</v>
      </c>
      <c r="N1" s="810" t="s">
        <v>309</v>
      </c>
      <c r="O1" s="810" t="s">
        <v>310</v>
      </c>
      <c r="P1" s="810" t="s">
        <v>12</v>
      </c>
    </row>
    <row r="2" spans="1:17" ht="18.75" x14ac:dyDescent="0.2">
      <c r="A2" s="27" t="s">
        <v>1</v>
      </c>
      <c r="B2" s="18" t="s">
        <v>6</v>
      </c>
      <c r="C2" s="398"/>
      <c r="D2" s="18" t="s">
        <v>65</v>
      </c>
      <c r="E2" s="398"/>
      <c r="F2" s="398"/>
      <c r="G2" s="816"/>
      <c r="H2" s="817"/>
      <c r="I2" s="818"/>
      <c r="J2" s="816"/>
      <c r="K2" s="817"/>
      <c r="L2" s="818"/>
      <c r="M2" s="811"/>
      <c r="N2" s="811"/>
      <c r="O2" s="811"/>
      <c r="P2" s="811"/>
    </row>
    <row r="3" spans="1:17" ht="18.75" x14ac:dyDescent="0.2">
      <c r="A3" s="27" t="s">
        <v>2</v>
      </c>
      <c r="B3" s="45"/>
      <c r="C3" s="398"/>
      <c r="D3" s="18" t="s">
        <v>66</v>
      </c>
      <c r="E3" s="398"/>
      <c r="F3" s="398"/>
      <c r="G3" s="816"/>
      <c r="H3" s="817"/>
      <c r="I3" s="818"/>
      <c r="J3" s="816"/>
      <c r="K3" s="817"/>
      <c r="L3" s="818"/>
      <c r="M3" s="811"/>
      <c r="N3" s="811"/>
      <c r="O3" s="811"/>
      <c r="P3" s="811"/>
    </row>
    <row r="4" spans="1:17" ht="18.75" x14ac:dyDescent="0.2">
      <c r="A4" s="27" t="s">
        <v>64</v>
      </c>
      <c r="B4" s="45"/>
      <c r="C4" s="398"/>
      <c r="D4" s="45"/>
      <c r="E4" s="398"/>
      <c r="F4" s="398"/>
      <c r="G4" s="816"/>
      <c r="H4" s="817"/>
      <c r="I4" s="818"/>
      <c r="J4" s="816"/>
      <c r="K4" s="817"/>
      <c r="L4" s="818"/>
      <c r="M4" s="811"/>
      <c r="N4" s="811"/>
      <c r="O4" s="811"/>
      <c r="P4" s="811"/>
    </row>
    <row r="5" spans="1:17" ht="19.5" thickBot="1" x14ac:dyDescent="0.25">
      <c r="A5" s="29" t="s">
        <v>4</v>
      </c>
      <c r="B5" s="46"/>
      <c r="C5" s="407"/>
      <c r="D5" s="46"/>
      <c r="E5" s="407"/>
      <c r="F5" s="407"/>
      <c r="G5" s="819"/>
      <c r="H5" s="820"/>
      <c r="I5" s="821"/>
      <c r="J5" s="819"/>
      <c r="K5" s="820"/>
      <c r="L5" s="821"/>
      <c r="M5" s="812"/>
      <c r="N5" s="812"/>
      <c r="O5" s="812"/>
      <c r="P5" s="812"/>
    </row>
    <row r="6" spans="1:17" ht="36.75" customHeight="1" thickBot="1" x14ac:dyDescent="0.25">
      <c r="A6" s="193">
        <v>43931</v>
      </c>
      <c r="B6" s="10"/>
      <c r="C6" s="387" t="s">
        <v>1436</v>
      </c>
      <c r="D6" s="124" t="s">
        <v>1351</v>
      </c>
      <c r="E6" s="390" t="s">
        <v>1435</v>
      </c>
      <c r="F6" s="499" t="s">
        <v>1511</v>
      </c>
      <c r="G6" s="499" t="s">
        <v>1557</v>
      </c>
      <c r="H6" s="720" t="s">
        <v>1558</v>
      </c>
      <c r="I6" s="499" t="s">
        <v>1559</v>
      </c>
      <c r="J6" s="720" t="s">
        <v>1446</v>
      </c>
      <c r="K6" s="499" t="s">
        <v>1560</v>
      </c>
      <c r="L6" s="499" t="s">
        <v>1561</v>
      </c>
      <c r="M6" s="166" t="str">
        <f>'Данные по ТП'!C75</f>
        <v>ТМ-630/10</v>
      </c>
      <c r="N6" s="126" t="s">
        <v>1352</v>
      </c>
      <c r="O6" s="125" t="s">
        <v>5</v>
      </c>
      <c r="P6" s="127">
        <f>'Данные по ТП'!F75</f>
        <v>29831</v>
      </c>
    </row>
    <row r="7" spans="1:17" ht="18" customHeight="1" thickBot="1" x14ac:dyDescent="0.25">
      <c r="A7" s="794" t="s">
        <v>1610</v>
      </c>
      <c r="B7" s="791" t="s">
        <v>339</v>
      </c>
      <c r="C7" s="401">
        <v>2</v>
      </c>
      <c r="D7" s="173" t="s">
        <v>311</v>
      </c>
      <c r="E7" s="391"/>
      <c r="F7" s="686">
        <f>((O7*1.73*220*0.9)/1000)+((N7*1.73*220*0.9)/1000)+((M7*1.73*220*0.9)/1000)</f>
        <v>35.624159999999996</v>
      </c>
      <c r="G7" s="822">
        <v>236</v>
      </c>
      <c r="H7" s="822">
        <v>240</v>
      </c>
      <c r="I7" s="822">
        <v>237</v>
      </c>
      <c r="J7" s="822">
        <v>413</v>
      </c>
      <c r="K7" s="822">
        <v>411</v>
      </c>
      <c r="L7" s="822">
        <v>413</v>
      </c>
      <c r="M7" s="202">
        <v>46</v>
      </c>
      <c r="N7" s="202">
        <v>42</v>
      </c>
      <c r="O7" s="202">
        <v>16</v>
      </c>
      <c r="P7" s="202">
        <v>28</v>
      </c>
    </row>
    <row r="8" spans="1:17" ht="18" customHeight="1" thickBot="1" x14ac:dyDescent="0.25">
      <c r="A8" s="800"/>
      <c r="B8" s="802"/>
      <c r="C8" s="401">
        <v>3</v>
      </c>
      <c r="D8" s="173" t="s">
        <v>991</v>
      </c>
      <c r="E8" s="391"/>
      <c r="F8" s="686" t="e">
        <f t="shared" ref="F8:F14" si="0">((O8*1.73*220*0.9)/1000)+((N8*1.73*220*0.9)/1000)+((M8*1.73*220*0.9)/1000)</f>
        <v>#VALUE!</v>
      </c>
      <c r="G8" s="823"/>
      <c r="H8" s="823"/>
      <c r="I8" s="823"/>
      <c r="J8" s="823"/>
      <c r="K8" s="823"/>
      <c r="L8" s="823"/>
      <c r="M8" s="202" t="s">
        <v>1075</v>
      </c>
      <c r="N8" s="202"/>
      <c r="O8" s="202"/>
      <c r="P8" s="202"/>
      <c r="Q8" s="211"/>
    </row>
    <row r="9" spans="1:17" ht="19.5" customHeight="1" thickBot="1" x14ac:dyDescent="0.25">
      <c r="A9" s="853"/>
      <c r="B9" s="828"/>
      <c r="C9" s="401">
        <v>4</v>
      </c>
      <c r="D9" s="173" t="s">
        <v>312</v>
      </c>
      <c r="E9" s="391"/>
      <c r="F9" s="686">
        <f t="shared" si="0"/>
        <v>0</v>
      </c>
      <c r="G9" s="686"/>
      <c r="H9" s="686"/>
      <c r="I9" s="686"/>
      <c r="J9" s="686"/>
      <c r="K9" s="686"/>
      <c r="L9" s="686"/>
      <c r="M9" s="202">
        <v>0</v>
      </c>
      <c r="N9" s="202">
        <v>0</v>
      </c>
      <c r="O9" s="202">
        <v>0</v>
      </c>
      <c r="P9" s="202">
        <v>0</v>
      </c>
    </row>
    <row r="10" spans="1:17" ht="21" customHeight="1" thickBot="1" x14ac:dyDescent="0.25">
      <c r="A10" s="853"/>
      <c r="B10" s="828"/>
      <c r="C10" s="401">
        <v>5</v>
      </c>
      <c r="D10" s="173" t="s">
        <v>313</v>
      </c>
      <c r="E10" s="391"/>
      <c r="F10" s="686">
        <f t="shared" si="0"/>
        <v>48.640680000000003</v>
      </c>
      <c r="G10" s="686"/>
      <c r="H10" s="686"/>
      <c r="I10" s="686"/>
      <c r="J10" s="686"/>
      <c r="K10" s="686"/>
      <c r="L10" s="686"/>
      <c r="M10" s="202">
        <v>43</v>
      </c>
      <c r="N10" s="202">
        <v>54</v>
      </c>
      <c r="O10" s="202">
        <v>45</v>
      </c>
      <c r="P10" s="202">
        <v>9</v>
      </c>
    </row>
    <row r="11" spans="1:17" ht="18" customHeight="1" thickBot="1" x14ac:dyDescent="0.25">
      <c r="A11" s="853"/>
      <c r="B11" s="828"/>
      <c r="C11" s="401">
        <v>6</v>
      </c>
      <c r="D11" s="173" t="s">
        <v>314</v>
      </c>
      <c r="E11" s="391"/>
      <c r="F11" s="686">
        <f t="shared" si="0"/>
        <v>32.19876</v>
      </c>
      <c r="G11" s="686"/>
      <c r="H11" s="686"/>
      <c r="I11" s="686"/>
      <c r="J11" s="686"/>
      <c r="K11" s="686"/>
      <c r="L11" s="686"/>
      <c r="M11" s="202">
        <v>35</v>
      </c>
      <c r="N11" s="202">
        <v>39</v>
      </c>
      <c r="O11" s="202">
        <v>20</v>
      </c>
      <c r="P11" s="202">
        <v>16</v>
      </c>
    </row>
    <row r="12" spans="1:17" ht="18" customHeight="1" thickBot="1" x14ac:dyDescent="0.3">
      <c r="A12" s="853"/>
      <c r="B12" s="828"/>
      <c r="C12" s="401">
        <v>8</v>
      </c>
      <c r="D12" s="173" t="s">
        <v>315</v>
      </c>
      <c r="E12" s="391"/>
      <c r="F12" s="686" t="e">
        <f t="shared" si="0"/>
        <v>#VALUE!</v>
      </c>
      <c r="G12" s="686"/>
      <c r="H12" s="686"/>
      <c r="I12" s="686"/>
      <c r="J12" s="686"/>
      <c r="K12" s="686"/>
      <c r="L12" s="686"/>
      <c r="M12" s="221" t="s">
        <v>1075</v>
      </c>
      <c r="N12" s="215"/>
      <c r="O12" s="194"/>
      <c r="P12" s="195"/>
    </row>
    <row r="13" spans="1:17" ht="18" customHeight="1" thickBot="1" x14ac:dyDescent="0.3">
      <c r="A13" s="853"/>
      <c r="B13" s="828"/>
      <c r="C13" s="406">
        <v>1</v>
      </c>
      <c r="D13" s="194"/>
      <c r="E13" s="422"/>
      <c r="F13" s="686">
        <f t="shared" si="0"/>
        <v>0</v>
      </c>
      <c r="G13" s="686"/>
      <c r="H13" s="686"/>
      <c r="I13" s="686"/>
      <c r="J13" s="686"/>
      <c r="K13" s="686"/>
      <c r="L13" s="686"/>
      <c r="M13" s="738">
        <v>0</v>
      </c>
      <c r="N13" s="738">
        <v>0</v>
      </c>
      <c r="O13" s="738">
        <v>0</v>
      </c>
      <c r="P13" s="738">
        <v>0</v>
      </c>
    </row>
    <row r="14" spans="1:17" ht="18" customHeight="1" thickBot="1" x14ac:dyDescent="0.3">
      <c r="A14" s="853"/>
      <c r="B14" s="828"/>
      <c r="C14" s="406">
        <v>7</v>
      </c>
      <c r="D14" s="739" t="s">
        <v>1623</v>
      </c>
      <c r="E14" s="422"/>
      <c r="F14" s="686">
        <f t="shared" si="0"/>
        <v>30.828600000000002</v>
      </c>
      <c r="G14" s="686"/>
      <c r="H14" s="686"/>
      <c r="I14" s="686"/>
      <c r="J14" s="686"/>
      <c r="K14" s="686"/>
      <c r="L14" s="686"/>
      <c r="M14" s="738">
        <v>27</v>
      </c>
      <c r="N14" s="738">
        <v>33</v>
      </c>
      <c r="O14" s="738">
        <v>30</v>
      </c>
      <c r="P14" s="738">
        <v>9</v>
      </c>
    </row>
    <row r="15" spans="1:17" ht="18" customHeight="1" thickBot="1" x14ac:dyDescent="0.3">
      <c r="A15" s="853"/>
      <c r="B15" s="828"/>
      <c r="C15" s="406"/>
      <c r="D15" s="194"/>
      <c r="E15" s="422"/>
      <c r="F15" s="422"/>
      <c r="G15" s="422"/>
      <c r="H15" s="422"/>
      <c r="I15" s="422"/>
      <c r="J15" s="422"/>
      <c r="K15" s="422"/>
      <c r="L15" s="422"/>
      <c r="M15" s="195"/>
      <c r="N15" s="194"/>
      <c r="O15" s="194"/>
      <c r="P15" s="194"/>
    </row>
    <row r="16" spans="1:17" ht="18" customHeight="1" thickBot="1" x14ac:dyDescent="0.25">
      <c r="A16" s="853"/>
      <c r="B16" s="828"/>
      <c r="C16" s="406"/>
      <c r="D16" s="102" t="s">
        <v>1314</v>
      </c>
      <c r="E16" s="441"/>
      <c r="F16" s="441"/>
      <c r="G16" s="441"/>
      <c r="H16" s="441"/>
      <c r="I16" s="441"/>
      <c r="J16" s="441"/>
      <c r="K16" s="441"/>
      <c r="L16" s="441"/>
      <c r="M16" s="93">
        <f>SUM(M7:M12)</f>
        <v>124</v>
      </c>
      <c r="N16" s="98">
        <f>SUM(N7:N12)</f>
        <v>135</v>
      </c>
      <c r="O16" s="98">
        <f>SUM(O7:O12)</f>
        <v>81</v>
      </c>
      <c r="P16" s="98">
        <f>SUM(P7:P12)</f>
        <v>53</v>
      </c>
      <c r="Q16" s="168"/>
    </row>
    <row r="17" spans="1:17" ht="18" customHeight="1" thickBot="1" x14ac:dyDescent="0.25">
      <c r="A17" s="853"/>
      <c r="B17" s="828"/>
      <c r="C17" s="401"/>
      <c r="D17" s="3" t="s">
        <v>1315</v>
      </c>
      <c r="E17" s="393"/>
      <c r="F17" s="393"/>
      <c r="G17" s="393"/>
      <c r="H17" s="393"/>
      <c r="I17" s="393"/>
      <c r="J17" s="393"/>
      <c r="K17" s="393"/>
      <c r="L17" s="393"/>
      <c r="M17" s="135">
        <f t="shared" ref="M17:O17" si="1">(M16*1.73*220*0.9)/1000</f>
        <v>42.474959999999996</v>
      </c>
      <c r="N17" s="135">
        <f t="shared" si="1"/>
        <v>46.242899999999999</v>
      </c>
      <c r="O17" s="135">
        <f t="shared" si="1"/>
        <v>27.745739999999998</v>
      </c>
      <c r="P17" s="136"/>
    </row>
    <row r="18" spans="1:17" ht="18" customHeight="1" thickBot="1" x14ac:dyDescent="0.25">
      <c r="A18" s="853"/>
      <c r="B18" s="828"/>
      <c r="C18" s="401"/>
      <c r="D18" s="3" t="s">
        <v>1316</v>
      </c>
      <c r="E18" s="394"/>
      <c r="F18" s="394"/>
      <c r="G18" s="394"/>
      <c r="H18" s="394"/>
      <c r="I18" s="394"/>
      <c r="J18" s="394"/>
      <c r="K18" s="394"/>
      <c r="L18" s="394"/>
      <c r="M18" s="788">
        <f>(M17+N17+O17)</f>
        <v>116.4636</v>
      </c>
      <c r="N18" s="789"/>
      <c r="O18" s="789"/>
      <c r="P18" s="790"/>
    </row>
    <row r="19" spans="1:17" ht="18" customHeight="1" thickBot="1" x14ac:dyDescent="0.25">
      <c r="A19" s="853"/>
      <c r="B19" s="828"/>
      <c r="C19" s="404"/>
      <c r="D19" s="830"/>
      <c r="E19" s="858"/>
      <c r="F19" s="858"/>
      <c r="G19" s="858"/>
      <c r="H19" s="858"/>
      <c r="I19" s="858"/>
      <c r="J19" s="858"/>
      <c r="K19" s="858"/>
      <c r="L19" s="858"/>
      <c r="M19" s="831"/>
      <c r="N19" s="831"/>
      <c r="O19" s="831"/>
      <c r="P19" s="832"/>
    </row>
    <row r="20" spans="1:17" ht="39.75" customHeight="1" thickBot="1" x14ac:dyDescent="0.25">
      <c r="A20" s="853"/>
      <c r="B20" s="828"/>
      <c r="C20" s="387" t="s">
        <v>1436</v>
      </c>
      <c r="D20" s="124" t="s">
        <v>1327</v>
      </c>
      <c r="E20" s="390" t="s">
        <v>1435</v>
      </c>
      <c r="F20" s="499" t="s">
        <v>1511</v>
      </c>
      <c r="G20" s="499" t="s">
        <v>1557</v>
      </c>
      <c r="H20" s="720" t="s">
        <v>1558</v>
      </c>
      <c r="I20" s="499" t="s">
        <v>1559</v>
      </c>
      <c r="J20" s="720" t="s">
        <v>1446</v>
      </c>
      <c r="K20" s="499" t="s">
        <v>1560</v>
      </c>
      <c r="L20" s="499" t="s">
        <v>1561</v>
      </c>
      <c r="M20" s="166" t="str">
        <f>'Данные по ТП'!C76</f>
        <v>ТМ-630/10</v>
      </c>
      <c r="N20" s="126" t="s">
        <v>1352</v>
      </c>
      <c r="O20" s="125" t="s">
        <v>5</v>
      </c>
      <c r="P20" s="127">
        <f>'Данные по ТП'!F76</f>
        <v>8667</v>
      </c>
    </row>
    <row r="21" spans="1:17" ht="28.5" customHeight="1" thickBot="1" x14ac:dyDescent="0.25">
      <c r="A21" s="853"/>
      <c r="B21" s="828"/>
      <c r="C21" s="401">
        <v>9</v>
      </c>
      <c r="D21" s="173" t="s">
        <v>316</v>
      </c>
      <c r="E21" s="391"/>
      <c r="F21" s="686">
        <f>((O21*1.73*220*0.9)/1000)+((N21*1.73*220*0.9)/1000)+((M21*1.73*220*0.9)/1000)</f>
        <v>0</v>
      </c>
      <c r="G21" s="822">
        <v>234</v>
      </c>
      <c r="H21" s="822">
        <v>236</v>
      </c>
      <c r="I21" s="822">
        <v>236</v>
      </c>
      <c r="J21" s="822">
        <v>411</v>
      </c>
      <c r="K21" s="822">
        <v>409</v>
      </c>
      <c r="L21" s="822">
        <v>410</v>
      </c>
      <c r="M21" s="202">
        <v>0</v>
      </c>
      <c r="N21" s="202">
        <v>0</v>
      </c>
      <c r="O21" s="202">
        <v>0</v>
      </c>
      <c r="P21" s="202">
        <v>0</v>
      </c>
    </row>
    <row r="22" spans="1:17" ht="21.75" customHeight="1" thickBot="1" x14ac:dyDescent="0.25">
      <c r="A22" s="853"/>
      <c r="B22" s="828"/>
      <c r="C22" s="401">
        <v>10</v>
      </c>
      <c r="D22" s="173" t="s">
        <v>317</v>
      </c>
      <c r="E22" s="391"/>
      <c r="F22" s="686">
        <f t="shared" ref="F22:F28" si="2">((O22*1.73*220*0.9)/1000)+((N22*1.73*220*0.9)/1000)+((M22*1.73*220*0.9)/1000)</f>
        <v>4.1104799999999999</v>
      </c>
      <c r="G22" s="823"/>
      <c r="H22" s="823"/>
      <c r="I22" s="823"/>
      <c r="J22" s="823"/>
      <c r="K22" s="823"/>
      <c r="L22" s="823"/>
      <c r="M22" s="202">
        <v>10</v>
      </c>
      <c r="N22" s="202">
        <v>0</v>
      </c>
      <c r="O22" s="202">
        <v>2</v>
      </c>
      <c r="P22" s="202">
        <v>8</v>
      </c>
    </row>
    <row r="23" spans="1:17" ht="21" customHeight="1" thickBot="1" x14ac:dyDescent="0.25">
      <c r="A23" s="853"/>
      <c r="B23" s="828"/>
      <c r="C23" s="401">
        <v>11</v>
      </c>
      <c r="D23" s="173" t="s">
        <v>318</v>
      </c>
      <c r="E23" s="391"/>
      <c r="F23" s="686">
        <f t="shared" si="2"/>
        <v>24.662880000000001</v>
      </c>
      <c r="G23" s="686"/>
      <c r="H23" s="686"/>
      <c r="I23" s="686"/>
      <c r="J23" s="686"/>
      <c r="K23" s="686"/>
      <c r="L23" s="686"/>
      <c r="M23" s="202">
        <v>27</v>
      </c>
      <c r="N23" s="202">
        <v>9</v>
      </c>
      <c r="O23" s="202">
        <v>36</v>
      </c>
      <c r="P23" s="202">
        <v>16</v>
      </c>
    </row>
    <row r="24" spans="1:17" ht="21" customHeight="1" thickBot="1" x14ac:dyDescent="0.25">
      <c r="A24" s="853"/>
      <c r="B24" s="828"/>
      <c r="C24" s="401">
        <v>12</v>
      </c>
      <c r="D24" s="173" t="s">
        <v>319</v>
      </c>
      <c r="E24" s="391"/>
      <c r="F24" s="686">
        <f t="shared" si="2"/>
        <v>31.85622</v>
      </c>
      <c r="G24" s="686"/>
      <c r="H24" s="686"/>
      <c r="I24" s="686"/>
      <c r="J24" s="686"/>
      <c r="K24" s="686"/>
      <c r="L24" s="686"/>
      <c r="M24" s="202">
        <v>32</v>
      </c>
      <c r="N24" s="202">
        <v>43</v>
      </c>
      <c r="O24" s="202">
        <v>18</v>
      </c>
      <c r="P24" s="202">
        <v>17</v>
      </c>
    </row>
    <row r="25" spans="1:17" ht="18.75" customHeight="1" thickBot="1" x14ac:dyDescent="0.25">
      <c r="A25" s="853"/>
      <c r="B25" s="828"/>
      <c r="C25" s="401">
        <v>13</v>
      </c>
      <c r="D25" s="173" t="s">
        <v>320</v>
      </c>
      <c r="E25" s="391"/>
      <c r="F25" s="686">
        <f t="shared" si="2"/>
        <v>26.718119999999999</v>
      </c>
      <c r="G25" s="686"/>
      <c r="H25" s="686"/>
      <c r="I25" s="686"/>
      <c r="J25" s="686"/>
      <c r="K25" s="686"/>
      <c r="L25" s="686"/>
      <c r="M25" s="202">
        <v>28</v>
      </c>
      <c r="N25" s="202">
        <v>27</v>
      </c>
      <c r="O25" s="202">
        <v>23</v>
      </c>
      <c r="P25" s="202">
        <v>5</v>
      </c>
    </row>
    <row r="26" spans="1:17" ht="22.5" customHeight="1" thickBot="1" x14ac:dyDescent="0.25">
      <c r="A26" s="853"/>
      <c r="B26" s="828"/>
      <c r="C26" s="401">
        <v>14</v>
      </c>
      <c r="D26" s="173" t="s">
        <v>321</v>
      </c>
      <c r="E26" s="391"/>
      <c r="F26" s="686">
        <f t="shared" si="2"/>
        <v>125.02710000000002</v>
      </c>
      <c r="G26" s="686"/>
      <c r="H26" s="686"/>
      <c r="I26" s="686"/>
      <c r="J26" s="686"/>
      <c r="K26" s="686"/>
      <c r="L26" s="686"/>
      <c r="M26" s="202">
        <v>130</v>
      </c>
      <c r="N26" s="202">
        <v>145</v>
      </c>
      <c r="O26" s="202">
        <v>90</v>
      </c>
      <c r="P26" s="202">
        <v>27</v>
      </c>
    </row>
    <row r="27" spans="1:17" ht="19.5" thickBot="1" x14ac:dyDescent="0.25">
      <c r="A27" s="853"/>
      <c r="B27" s="828"/>
      <c r="C27" s="401">
        <v>15</v>
      </c>
      <c r="D27" s="173" t="s">
        <v>322</v>
      </c>
      <c r="E27" s="391"/>
      <c r="F27" s="686">
        <f t="shared" si="2"/>
        <v>2.05524</v>
      </c>
      <c r="G27" s="686"/>
      <c r="H27" s="686"/>
      <c r="I27" s="686"/>
      <c r="J27" s="686"/>
      <c r="K27" s="686"/>
      <c r="L27" s="686"/>
      <c r="M27" s="202">
        <v>0</v>
      </c>
      <c r="N27" s="202">
        <v>0</v>
      </c>
      <c r="O27" s="202">
        <v>6</v>
      </c>
      <c r="P27" s="202">
        <v>6</v>
      </c>
    </row>
    <row r="28" spans="1:17" ht="19.5" thickBot="1" x14ac:dyDescent="0.25">
      <c r="A28" s="853"/>
      <c r="B28" s="828"/>
      <c r="C28" s="401">
        <v>16</v>
      </c>
      <c r="D28" s="173" t="s">
        <v>323</v>
      </c>
      <c r="E28" s="391"/>
      <c r="F28" s="686" t="e">
        <f t="shared" si="2"/>
        <v>#VALUE!</v>
      </c>
      <c r="G28" s="686"/>
      <c r="H28" s="686"/>
      <c r="I28" s="686"/>
      <c r="J28" s="686"/>
      <c r="K28" s="686"/>
      <c r="L28" s="686"/>
      <c r="M28" s="202" t="s">
        <v>1075</v>
      </c>
      <c r="N28" s="202"/>
      <c r="O28" s="202"/>
      <c r="P28" s="202"/>
    </row>
    <row r="29" spans="1:17" ht="18.75" customHeight="1" thickBot="1" x14ac:dyDescent="0.3">
      <c r="A29" s="853"/>
      <c r="B29" s="828"/>
      <c r="C29" s="406"/>
      <c r="D29" s="194"/>
      <c r="E29" s="422"/>
      <c r="F29" s="422"/>
      <c r="G29" s="422"/>
      <c r="H29" s="422"/>
      <c r="I29" s="422"/>
      <c r="J29" s="422"/>
      <c r="K29" s="422"/>
      <c r="L29" s="422"/>
      <c r="M29" s="195"/>
      <c r="N29" s="194"/>
      <c r="O29" s="194"/>
      <c r="P29" s="194"/>
    </row>
    <row r="30" spans="1:17" ht="18.75" customHeight="1" thickBot="1" x14ac:dyDescent="0.3">
      <c r="A30" s="853"/>
      <c r="B30" s="828"/>
      <c r="C30" s="406"/>
      <c r="D30" s="194"/>
      <c r="E30" s="422"/>
      <c r="F30" s="422"/>
      <c r="G30" s="422"/>
      <c r="H30" s="422"/>
      <c r="I30" s="422"/>
      <c r="J30" s="422"/>
      <c r="K30" s="422"/>
      <c r="L30" s="422"/>
      <c r="M30" s="195"/>
      <c r="N30" s="194"/>
      <c r="O30" s="194"/>
      <c r="P30" s="194"/>
      <c r="Q30" s="168"/>
    </row>
    <row r="31" spans="1:17" ht="18.75" customHeight="1" thickBot="1" x14ac:dyDescent="0.25">
      <c r="A31" s="853"/>
      <c r="B31" s="828"/>
      <c r="C31" s="401"/>
      <c r="D31" s="3" t="s">
        <v>1313</v>
      </c>
      <c r="E31" s="393"/>
      <c r="F31" s="393"/>
      <c r="G31" s="393"/>
      <c r="H31" s="393"/>
      <c r="I31" s="393"/>
      <c r="J31" s="393"/>
      <c r="K31" s="393"/>
      <c r="L31" s="393"/>
      <c r="M31" s="6">
        <f>SUM(M21:M28)</f>
        <v>227</v>
      </c>
      <c r="N31" s="6">
        <f>SUM(N21:N28)</f>
        <v>224</v>
      </c>
      <c r="O31" s="6">
        <f>SUM(O21:O28)</f>
        <v>175</v>
      </c>
      <c r="P31" s="6">
        <f>SUM(P21:P28)</f>
        <v>79</v>
      </c>
    </row>
    <row r="32" spans="1:17" ht="18.75" customHeight="1" thickBot="1" x14ac:dyDescent="0.25">
      <c r="A32" s="853"/>
      <c r="B32" s="828"/>
      <c r="C32" s="401"/>
      <c r="D32" s="3" t="s">
        <v>1315</v>
      </c>
      <c r="E32" s="393"/>
      <c r="F32" s="393"/>
      <c r="G32" s="393"/>
      <c r="H32" s="393"/>
      <c r="I32" s="393"/>
      <c r="J32" s="393"/>
      <c r="K32" s="393"/>
      <c r="L32" s="393"/>
      <c r="M32" s="135">
        <f t="shared" ref="M32:O32" si="3">(M31*1.73*220*0.9)/1000</f>
        <v>77.75658</v>
      </c>
      <c r="N32" s="135">
        <f t="shared" si="3"/>
        <v>76.728959999999987</v>
      </c>
      <c r="O32" s="135">
        <f t="shared" si="3"/>
        <v>59.944499999999998</v>
      </c>
      <c r="P32" s="136"/>
    </row>
    <row r="33" spans="1:18" ht="18.75" customHeight="1" thickBot="1" x14ac:dyDescent="0.25">
      <c r="A33" s="853"/>
      <c r="B33" s="828"/>
      <c r="C33" s="401"/>
      <c r="D33" s="3" t="s">
        <v>1317</v>
      </c>
      <c r="E33" s="394"/>
      <c r="F33" s="394"/>
      <c r="G33" s="394"/>
      <c r="H33" s="394"/>
      <c r="I33" s="394"/>
      <c r="J33" s="394"/>
      <c r="K33" s="394"/>
      <c r="L33" s="394"/>
      <c r="M33" s="788">
        <f>(M32+N32+O32)</f>
        <v>214.43003999999999</v>
      </c>
      <c r="N33" s="789"/>
      <c r="O33" s="789"/>
      <c r="P33" s="790"/>
    </row>
    <row r="34" spans="1:18" ht="18" customHeight="1" thickBot="1" x14ac:dyDescent="0.25">
      <c r="A34" s="854"/>
      <c r="B34" s="829"/>
      <c r="C34" s="406"/>
      <c r="D34" s="42" t="s">
        <v>59</v>
      </c>
      <c r="E34" s="398"/>
      <c r="F34" s="398"/>
      <c r="G34" s="398"/>
      <c r="H34" s="398"/>
      <c r="I34" s="398"/>
      <c r="J34" s="398"/>
      <c r="K34" s="398"/>
      <c r="L34" s="398"/>
      <c r="M34" s="47">
        <f>M31+M16</f>
        <v>351</v>
      </c>
      <c r="N34" s="47">
        <f>N31+N16</f>
        <v>359</v>
      </c>
      <c r="O34" s="47">
        <f>O31+O16</f>
        <v>256</v>
      </c>
      <c r="P34" s="47">
        <f>P31+P16</f>
        <v>132</v>
      </c>
    </row>
    <row r="35" spans="1:18" ht="24.75" customHeight="1" thickBot="1" x14ac:dyDescent="0.3">
      <c r="A35" s="637"/>
      <c r="B35" s="674"/>
      <c r="C35" s="675"/>
      <c r="D35" s="629" t="str">
        <f>HYPERLINK("#Оглавление!h9","&lt;&lt;&lt;&lt;&lt;")</f>
        <v>&lt;&lt;&lt;&lt;&lt;</v>
      </c>
      <c r="E35" s="675"/>
      <c r="F35" s="675"/>
      <c r="G35" s="675"/>
      <c r="H35" s="675"/>
      <c r="I35" s="675"/>
      <c r="J35" s="675"/>
      <c r="K35" s="675"/>
      <c r="L35" s="675"/>
      <c r="M35" s="674"/>
      <c r="N35" s="674"/>
      <c r="O35" s="674"/>
      <c r="P35" s="674"/>
    </row>
    <row r="36" spans="1:18" ht="39.75" customHeight="1" thickBot="1" x14ac:dyDescent="0.25">
      <c r="A36" s="193">
        <v>43931</v>
      </c>
      <c r="B36" s="10"/>
      <c r="C36" s="387" t="s">
        <v>1436</v>
      </c>
      <c r="D36" s="124" t="s">
        <v>1351</v>
      </c>
      <c r="E36" s="390" t="s">
        <v>1435</v>
      </c>
      <c r="F36" s="499" t="s">
        <v>1511</v>
      </c>
      <c r="G36" s="499" t="s">
        <v>1557</v>
      </c>
      <c r="H36" s="720" t="s">
        <v>1558</v>
      </c>
      <c r="I36" s="499" t="s">
        <v>1559</v>
      </c>
      <c r="J36" s="720" t="s">
        <v>1446</v>
      </c>
      <c r="K36" s="499" t="s">
        <v>1560</v>
      </c>
      <c r="L36" s="499" t="s">
        <v>1561</v>
      </c>
      <c r="M36" s="166" t="str">
        <f>'Данные по ТП'!C77</f>
        <v>ТМ-630/10</v>
      </c>
      <c r="N36" s="126" t="s">
        <v>1352</v>
      </c>
      <c r="O36" s="125" t="s">
        <v>5</v>
      </c>
      <c r="P36" s="127">
        <f>'Данные по ТП'!F77</f>
        <v>819863</v>
      </c>
    </row>
    <row r="37" spans="1:18" ht="21" customHeight="1" thickBot="1" x14ac:dyDescent="0.25">
      <c r="A37" s="794" t="s">
        <v>1610</v>
      </c>
      <c r="B37" s="791" t="s">
        <v>340</v>
      </c>
      <c r="C37" s="401">
        <v>2</v>
      </c>
      <c r="D37" s="173" t="s">
        <v>324</v>
      </c>
      <c r="E37" s="391"/>
      <c r="F37" s="686">
        <f>((O37*1.73*220*0.9)/1000)+((N37*1.73*220*0.9)/1000)+((M37*1.73*220*0.9)/1000)</f>
        <v>58.574340000000007</v>
      </c>
      <c r="G37" s="822">
        <v>236</v>
      </c>
      <c r="H37" s="822">
        <v>245</v>
      </c>
      <c r="I37" s="822">
        <v>238</v>
      </c>
      <c r="J37" s="822">
        <v>420</v>
      </c>
      <c r="K37" s="822">
        <v>414</v>
      </c>
      <c r="L37" s="822">
        <v>415</v>
      </c>
      <c r="M37" s="202">
        <v>54</v>
      </c>
      <c r="N37" s="202">
        <v>44</v>
      </c>
      <c r="O37" s="202">
        <v>73</v>
      </c>
      <c r="P37" s="202">
        <v>27</v>
      </c>
    </row>
    <row r="38" spans="1:18" ht="17.25" customHeight="1" thickBot="1" x14ac:dyDescent="0.25">
      <c r="A38" s="853"/>
      <c r="B38" s="802"/>
      <c r="C38" s="401">
        <v>4</v>
      </c>
      <c r="D38" s="173" t="s">
        <v>325</v>
      </c>
      <c r="E38" s="391"/>
      <c r="F38" s="686">
        <f t="shared" ref="F38:F47" si="4">((O38*1.73*220*0.9)/1000)+((N38*1.73*220*0.9)/1000)+((M38*1.73*220*0.9)/1000)</f>
        <v>4.79556</v>
      </c>
      <c r="G38" s="823"/>
      <c r="H38" s="823"/>
      <c r="I38" s="823"/>
      <c r="J38" s="823"/>
      <c r="K38" s="823"/>
      <c r="L38" s="823"/>
      <c r="M38" s="202">
        <v>4</v>
      </c>
      <c r="N38" s="202">
        <v>6</v>
      </c>
      <c r="O38" s="202">
        <v>4</v>
      </c>
      <c r="P38" s="202">
        <v>2</v>
      </c>
    </row>
    <row r="39" spans="1:18" ht="20.25" customHeight="1" thickBot="1" x14ac:dyDescent="0.25">
      <c r="A39" s="853"/>
      <c r="B39" s="802"/>
      <c r="C39" s="401">
        <v>5</v>
      </c>
      <c r="D39" s="173" t="s">
        <v>326</v>
      </c>
      <c r="E39" s="391"/>
      <c r="F39" s="686">
        <f t="shared" si="4"/>
        <v>4.110479999999999</v>
      </c>
      <c r="G39" s="686"/>
      <c r="H39" s="686"/>
      <c r="I39" s="686"/>
      <c r="J39" s="686"/>
      <c r="K39" s="686"/>
      <c r="L39" s="686"/>
      <c r="M39" s="202">
        <v>7</v>
      </c>
      <c r="N39" s="202">
        <v>2</v>
      </c>
      <c r="O39" s="202">
        <v>3</v>
      </c>
      <c r="P39" s="202">
        <v>3</v>
      </c>
      <c r="Q39" s="212"/>
      <c r="R39" s="101"/>
    </row>
    <row r="40" spans="1:18" ht="21.75" customHeight="1" thickBot="1" x14ac:dyDescent="0.25">
      <c r="A40" s="853"/>
      <c r="B40" s="802"/>
      <c r="C40" s="401">
        <v>6</v>
      </c>
      <c r="D40" s="173" t="s">
        <v>327</v>
      </c>
      <c r="E40" s="391"/>
      <c r="F40" s="686">
        <f t="shared" si="4"/>
        <v>70.220699999999994</v>
      </c>
      <c r="G40" s="686"/>
      <c r="H40" s="686"/>
      <c r="I40" s="686"/>
      <c r="J40" s="686"/>
      <c r="K40" s="686"/>
      <c r="L40" s="686"/>
      <c r="M40" s="202">
        <v>53</v>
      </c>
      <c r="N40" s="202">
        <v>68</v>
      </c>
      <c r="O40" s="202">
        <v>84</v>
      </c>
      <c r="P40" s="202">
        <v>21</v>
      </c>
      <c r="R40" s="101"/>
    </row>
    <row r="41" spans="1:18" ht="21" customHeight="1" thickBot="1" x14ac:dyDescent="0.25">
      <c r="A41" s="853"/>
      <c r="B41" s="802"/>
      <c r="C41" s="401">
        <v>7</v>
      </c>
      <c r="D41" s="173" t="s">
        <v>992</v>
      </c>
      <c r="E41" s="391"/>
      <c r="F41" s="686">
        <f t="shared" si="4"/>
        <v>18.839700000000001</v>
      </c>
      <c r="G41" s="686"/>
      <c r="H41" s="686"/>
      <c r="I41" s="686"/>
      <c r="J41" s="686"/>
      <c r="K41" s="686"/>
      <c r="L41" s="686"/>
      <c r="M41" s="202">
        <v>14</v>
      </c>
      <c r="N41" s="202">
        <v>36</v>
      </c>
      <c r="O41" s="202">
        <v>5</v>
      </c>
      <c r="P41" s="202">
        <v>11</v>
      </c>
      <c r="R41" s="101"/>
    </row>
    <row r="42" spans="1:18" ht="19.5" customHeight="1" thickBot="1" x14ac:dyDescent="0.25">
      <c r="A42" s="853"/>
      <c r="B42" s="802"/>
      <c r="C42" s="401">
        <v>8</v>
      </c>
      <c r="D42" s="173" t="s">
        <v>328</v>
      </c>
      <c r="E42" s="391"/>
      <c r="F42" s="686">
        <f t="shared" si="4"/>
        <v>55.834019999999995</v>
      </c>
      <c r="G42" s="686"/>
      <c r="H42" s="686"/>
      <c r="I42" s="686"/>
      <c r="J42" s="686"/>
      <c r="K42" s="686"/>
      <c r="L42" s="686"/>
      <c r="M42" s="202">
        <v>59</v>
      </c>
      <c r="N42" s="202">
        <v>43</v>
      </c>
      <c r="O42" s="202">
        <v>61</v>
      </c>
      <c r="P42" s="202">
        <v>19</v>
      </c>
      <c r="R42" s="101"/>
    </row>
    <row r="43" spans="1:18" ht="17.25" customHeight="1" thickBot="1" x14ac:dyDescent="0.25">
      <c r="A43" s="853"/>
      <c r="B43" s="802"/>
      <c r="C43" s="401">
        <v>21</v>
      </c>
      <c r="D43" s="173" t="s">
        <v>994</v>
      </c>
      <c r="E43" s="391"/>
      <c r="F43" s="686">
        <f t="shared" si="4"/>
        <v>0</v>
      </c>
      <c r="G43" s="686"/>
      <c r="H43" s="686"/>
      <c r="I43" s="686"/>
      <c r="J43" s="686"/>
      <c r="K43" s="686"/>
      <c r="L43" s="686"/>
      <c r="M43" s="202">
        <v>0</v>
      </c>
      <c r="N43" s="202">
        <v>0</v>
      </c>
      <c r="O43" s="202">
        <v>0</v>
      </c>
      <c r="P43" s="202">
        <v>0</v>
      </c>
      <c r="R43" s="101"/>
    </row>
    <row r="44" spans="1:18" ht="19.5" thickBot="1" x14ac:dyDescent="0.25">
      <c r="A44" s="853"/>
      <c r="B44" s="802"/>
      <c r="C44" s="401">
        <v>22</v>
      </c>
      <c r="D44" s="173" t="s">
        <v>329</v>
      </c>
      <c r="E44" s="391"/>
      <c r="F44" s="686">
        <f t="shared" si="4"/>
        <v>0</v>
      </c>
      <c r="G44" s="686"/>
      <c r="H44" s="686"/>
      <c r="I44" s="686"/>
      <c r="J44" s="686"/>
      <c r="K44" s="686"/>
      <c r="L44" s="686"/>
      <c r="M44" s="202">
        <v>0</v>
      </c>
      <c r="N44" s="202">
        <v>0</v>
      </c>
      <c r="O44" s="202">
        <v>0</v>
      </c>
      <c r="P44" s="202">
        <v>0</v>
      </c>
      <c r="Q44" s="212"/>
      <c r="R44" s="101"/>
    </row>
    <row r="45" spans="1:18" ht="19.5" thickBot="1" x14ac:dyDescent="0.25">
      <c r="A45" s="853"/>
      <c r="B45" s="802"/>
      <c r="C45" s="401">
        <v>23</v>
      </c>
      <c r="D45" s="207" t="s">
        <v>341</v>
      </c>
      <c r="E45" s="431"/>
      <c r="F45" s="686">
        <f t="shared" si="4"/>
        <v>0</v>
      </c>
      <c r="G45" s="686"/>
      <c r="H45" s="686"/>
      <c r="I45" s="686"/>
      <c r="J45" s="686"/>
      <c r="K45" s="686"/>
      <c r="L45" s="686"/>
      <c r="M45" s="202"/>
      <c r="N45" s="202"/>
      <c r="O45" s="202"/>
      <c r="P45" s="202"/>
    </row>
    <row r="46" spans="1:18" ht="18" customHeight="1" thickBot="1" x14ac:dyDescent="0.25">
      <c r="A46" s="853"/>
      <c r="B46" s="802"/>
      <c r="C46" s="401">
        <v>24</v>
      </c>
      <c r="D46" s="173" t="s">
        <v>330</v>
      </c>
      <c r="E46" s="391"/>
      <c r="F46" s="686">
        <f t="shared" si="4"/>
        <v>12.331439999999999</v>
      </c>
      <c r="G46" s="686"/>
      <c r="H46" s="686"/>
      <c r="I46" s="686"/>
      <c r="J46" s="686"/>
      <c r="K46" s="686"/>
      <c r="L46" s="686"/>
      <c r="M46" s="202">
        <v>9</v>
      </c>
      <c r="N46" s="202">
        <v>13</v>
      </c>
      <c r="O46" s="202">
        <v>14</v>
      </c>
      <c r="P46" s="202">
        <v>5</v>
      </c>
    </row>
    <row r="47" spans="1:18" ht="18" customHeight="1" thickBot="1" x14ac:dyDescent="0.25">
      <c r="A47" s="853"/>
      <c r="B47" s="802"/>
      <c r="C47" s="401"/>
      <c r="D47" s="173"/>
      <c r="E47" s="391"/>
      <c r="F47" s="686">
        <f t="shared" si="4"/>
        <v>0</v>
      </c>
      <c r="G47" s="686"/>
      <c r="H47" s="686"/>
      <c r="I47" s="686"/>
      <c r="J47" s="686"/>
      <c r="K47" s="686"/>
      <c r="L47" s="686"/>
      <c r="M47" s="361"/>
      <c r="N47" s="361"/>
      <c r="O47" s="361"/>
      <c r="P47" s="361"/>
    </row>
    <row r="48" spans="1:18" ht="18" customHeight="1" thickBot="1" x14ac:dyDescent="0.25">
      <c r="A48" s="853"/>
      <c r="B48" s="802"/>
      <c r="C48" s="401"/>
      <c r="D48" s="173"/>
      <c r="E48" s="391"/>
      <c r="F48" s="391"/>
      <c r="G48" s="391"/>
      <c r="H48" s="391"/>
      <c r="I48" s="391"/>
      <c r="J48" s="391"/>
      <c r="K48" s="391"/>
      <c r="L48" s="391"/>
      <c r="M48" s="361"/>
      <c r="N48" s="361"/>
      <c r="O48" s="361"/>
      <c r="P48" s="361"/>
    </row>
    <row r="49" spans="1:17" ht="25.5" customHeight="1" thickBot="1" x14ac:dyDescent="0.3">
      <c r="A49" s="853"/>
      <c r="B49" s="802"/>
      <c r="C49" s="406"/>
      <c r="D49" s="194"/>
      <c r="E49" s="422"/>
      <c r="F49" s="422"/>
      <c r="G49" s="422"/>
      <c r="H49" s="422"/>
      <c r="I49" s="422"/>
      <c r="J49" s="422"/>
      <c r="K49" s="422"/>
      <c r="L49" s="422"/>
      <c r="M49" s="195"/>
      <c r="N49" s="194"/>
      <c r="O49" s="194"/>
      <c r="P49" s="194"/>
    </row>
    <row r="50" spans="1:17" ht="25.5" customHeight="1" thickBot="1" x14ac:dyDescent="0.25">
      <c r="A50" s="853"/>
      <c r="B50" s="802"/>
      <c r="C50" s="401"/>
      <c r="D50" s="3" t="s">
        <v>1314</v>
      </c>
      <c r="E50" s="393"/>
      <c r="F50" s="393"/>
      <c r="G50" s="393"/>
      <c r="H50" s="393"/>
      <c r="I50" s="393"/>
      <c r="J50" s="393"/>
      <c r="K50" s="393"/>
      <c r="L50" s="393"/>
      <c r="M50" s="6">
        <f>SUM(M37:M46)</f>
        <v>200</v>
      </c>
      <c r="N50" s="6">
        <f>SUM(N37:N46)</f>
        <v>212</v>
      </c>
      <c r="O50" s="6">
        <f>SUM(O37:O46)</f>
        <v>244</v>
      </c>
      <c r="P50" s="6">
        <f>SUM(P37:P46)</f>
        <v>88</v>
      </c>
      <c r="Q50" s="168"/>
    </row>
    <row r="51" spans="1:17" ht="25.5" customHeight="1" thickBot="1" x14ac:dyDescent="0.25">
      <c r="A51" s="853"/>
      <c r="B51" s="802"/>
      <c r="C51" s="401"/>
      <c r="D51" s="3" t="s">
        <v>1315</v>
      </c>
      <c r="E51" s="393"/>
      <c r="F51" s="393"/>
      <c r="G51" s="393"/>
      <c r="H51" s="393"/>
      <c r="I51" s="393"/>
      <c r="J51" s="393"/>
      <c r="K51" s="393"/>
      <c r="L51" s="393"/>
      <c r="M51" s="135">
        <f t="shared" ref="M51:O51" si="5">(M50*1.73*220*0.9)/1000</f>
        <v>68.507999999999996</v>
      </c>
      <c r="N51" s="135">
        <f t="shared" si="5"/>
        <v>72.618479999999991</v>
      </c>
      <c r="O51" s="135">
        <f t="shared" si="5"/>
        <v>83.579759999999993</v>
      </c>
      <c r="P51" s="136"/>
    </row>
    <row r="52" spans="1:17" ht="25.5" customHeight="1" thickBot="1" x14ac:dyDescent="0.25">
      <c r="A52" s="853"/>
      <c r="B52" s="802"/>
      <c r="C52" s="401"/>
      <c r="D52" s="3" t="s">
        <v>1316</v>
      </c>
      <c r="E52" s="394"/>
      <c r="F52" s="394"/>
      <c r="G52" s="394"/>
      <c r="H52" s="394"/>
      <c r="I52" s="394"/>
      <c r="J52" s="394"/>
      <c r="K52" s="394"/>
      <c r="L52" s="394"/>
      <c r="M52" s="788">
        <f>(M51+N51+O51)</f>
        <v>224.70623999999998</v>
      </c>
      <c r="N52" s="789"/>
      <c r="O52" s="789"/>
      <c r="P52" s="790"/>
    </row>
    <row r="53" spans="1:17" ht="25.5" customHeight="1" thickBot="1" x14ac:dyDescent="0.25">
      <c r="A53" s="853"/>
      <c r="B53" s="802"/>
      <c r="C53" s="404"/>
      <c r="D53" s="830"/>
      <c r="E53" s="858"/>
      <c r="F53" s="858"/>
      <c r="G53" s="858"/>
      <c r="H53" s="858"/>
      <c r="I53" s="858"/>
      <c r="J53" s="858"/>
      <c r="K53" s="858"/>
      <c r="L53" s="858"/>
      <c r="M53" s="831"/>
      <c r="N53" s="831"/>
      <c r="O53" s="831"/>
      <c r="P53" s="832"/>
    </row>
    <row r="54" spans="1:17" ht="38.25" customHeight="1" thickBot="1" x14ac:dyDescent="0.25">
      <c r="A54" s="853"/>
      <c r="B54" s="802"/>
      <c r="C54" s="387" t="s">
        <v>1436</v>
      </c>
      <c r="D54" s="124" t="s">
        <v>1327</v>
      </c>
      <c r="E54" s="390" t="s">
        <v>1435</v>
      </c>
      <c r="F54" s="499" t="s">
        <v>1511</v>
      </c>
      <c r="G54" s="499" t="s">
        <v>1557</v>
      </c>
      <c r="H54" s="720" t="s">
        <v>1558</v>
      </c>
      <c r="I54" s="499" t="s">
        <v>1559</v>
      </c>
      <c r="J54" s="720" t="s">
        <v>1446</v>
      </c>
      <c r="K54" s="499" t="s">
        <v>1560</v>
      </c>
      <c r="L54" s="499" t="s">
        <v>1561</v>
      </c>
      <c r="M54" s="166" t="str">
        <f>'Данные по ТП'!C78</f>
        <v>ТМ-630/10</v>
      </c>
      <c r="N54" s="126" t="s">
        <v>1352</v>
      </c>
      <c r="O54" s="125" t="s">
        <v>5</v>
      </c>
      <c r="P54" s="127">
        <f>'Данные по ТП'!F78</f>
        <v>19745</v>
      </c>
    </row>
    <row r="55" spans="1:17" ht="24" customHeight="1" thickBot="1" x14ac:dyDescent="0.25">
      <c r="A55" s="853"/>
      <c r="B55" s="802"/>
      <c r="C55" s="401">
        <v>9</v>
      </c>
      <c r="D55" s="173" t="s">
        <v>331</v>
      </c>
      <c r="E55" s="391"/>
      <c r="F55" s="686" t="e">
        <f>((O55*1.73*220*0.9)/1000)+((N55*1.73*220*0.9)/1000)+((M55*1.73*220*0.9)/1000)</f>
        <v>#VALUE!</v>
      </c>
      <c r="G55" s="822"/>
      <c r="H55" s="822"/>
      <c r="I55" s="822"/>
      <c r="J55" s="822"/>
      <c r="K55" s="822"/>
      <c r="L55" s="822"/>
      <c r="M55" s="202" t="s">
        <v>1075</v>
      </c>
      <c r="N55" s="202"/>
      <c r="O55" s="202"/>
      <c r="P55" s="202"/>
    </row>
    <row r="56" spans="1:17" ht="22.5" customHeight="1" thickBot="1" x14ac:dyDescent="0.25">
      <c r="A56" s="853"/>
      <c r="B56" s="802"/>
      <c r="C56" s="401">
        <v>10</v>
      </c>
      <c r="D56" s="173" t="s">
        <v>332</v>
      </c>
      <c r="E56" s="391"/>
      <c r="F56" s="686">
        <f t="shared" ref="F56:F64" si="6">((O56*1.73*220*0.9)/1000)+((N56*1.73*220*0.9)/1000)+((M56*1.73*220*0.9)/1000)</f>
        <v>0</v>
      </c>
      <c r="G56" s="823"/>
      <c r="H56" s="823"/>
      <c r="I56" s="823"/>
      <c r="J56" s="823"/>
      <c r="K56" s="823"/>
      <c r="L56" s="823"/>
      <c r="M56" s="202">
        <v>0</v>
      </c>
      <c r="N56" s="202">
        <v>0</v>
      </c>
      <c r="O56" s="202">
        <v>0</v>
      </c>
      <c r="P56" s="202">
        <v>0</v>
      </c>
    </row>
    <row r="57" spans="1:17" ht="21" customHeight="1" thickBot="1" x14ac:dyDescent="0.25">
      <c r="A57" s="853"/>
      <c r="B57" s="802"/>
      <c r="C57" s="401">
        <v>11</v>
      </c>
      <c r="D57" s="173" t="s">
        <v>333</v>
      </c>
      <c r="E57" s="391"/>
      <c r="F57" s="686">
        <f t="shared" si="6"/>
        <v>0</v>
      </c>
      <c r="G57" s="686"/>
      <c r="H57" s="686"/>
      <c r="I57" s="686"/>
      <c r="J57" s="686"/>
      <c r="K57" s="686"/>
      <c r="L57" s="686"/>
      <c r="M57" s="202">
        <v>0</v>
      </c>
      <c r="N57" s="202">
        <v>0</v>
      </c>
      <c r="O57" s="202">
        <v>0</v>
      </c>
      <c r="P57" s="202">
        <v>0</v>
      </c>
    </row>
    <row r="58" spans="1:17" ht="23.25" customHeight="1" thickBot="1" x14ac:dyDescent="0.25">
      <c r="A58" s="853"/>
      <c r="B58" s="802"/>
      <c r="C58" s="401">
        <v>12</v>
      </c>
      <c r="D58" s="173" t="s">
        <v>334</v>
      </c>
      <c r="E58" s="391"/>
      <c r="F58" s="686">
        <f t="shared" si="6"/>
        <v>0</v>
      </c>
      <c r="G58" s="686"/>
      <c r="H58" s="686"/>
      <c r="I58" s="686"/>
      <c r="J58" s="686"/>
      <c r="K58" s="686"/>
      <c r="L58" s="686"/>
      <c r="M58" s="202">
        <v>0</v>
      </c>
      <c r="N58" s="202">
        <v>0</v>
      </c>
      <c r="O58" s="202">
        <v>0</v>
      </c>
      <c r="P58" s="202">
        <v>0</v>
      </c>
    </row>
    <row r="59" spans="1:17" ht="19.5" thickBot="1" x14ac:dyDescent="0.25">
      <c r="A59" s="853"/>
      <c r="B59" s="802"/>
      <c r="C59" s="401">
        <v>13</v>
      </c>
      <c r="D59" s="173" t="s">
        <v>335</v>
      </c>
      <c r="E59" s="391"/>
      <c r="F59" s="686">
        <f t="shared" si="6"/>
        <v>25.34796</v>
      </c>
      <c r="G59" s="686"/>
      <c r="H59" s="686"/>
      <c r="I59" s="686"/>
      <c r="J59" s="686"/>
      <c r="K59" s="686"/>
      <c r="L59" s="686"/>
      <c r="M59" s="202">
        <v>38</v>
      </c>
      <c r="N59" s="202">
        <v>14</v>
      </c>
      <c r="O59" s="202">
        <v>22</v>
      </c>
      <c r="P59" s="202">
        <v>6</v>
      </c>
    </row>
    <row r="60" spans="1:17" ht="23.25" customHeight="1" thickBot="1" x14ac:dyDescent="0.25">
      <c r="A60" s="853"/>
      <c r="B60" s="802"/>
      <c r="C60" s="401">
        <v>16</v>
      </c>
      <c r="D60" s="173" t="s">
        <v>336</v>
      </c>
      <c r="E60" s="391"/>
      <c r="F60" s="686">
        <f t="shared" si="6"/>
        <v>48.640680000000003</v>
      </c>
      <c r="G60" s="686"/>
      <c r="H60" s="686"/>
      <c r="I60" s="686"/>
      <c r="J60" s="686"/>
      <c r="K60" s="686"/>
      <c r="L60" s="686"/>
      <c r="M60" s="202">
        <v>45</v>
      </c>
      <c r="N60" s="202">
        <v>39</v>
      </c>
      <c r="O60" s="202">
        <v>58</v>
      </c>
      <c r="P60" s="202">
        <v>16</v>
      </c>
    </row>
    <row r="61" spans="1:17" ht="24" customHeight="1" thickBot="1" x14ac:dyDescent="0.25">
      <c r="A61" s="853"/>
      <c r="B61" s="802"/>
      <c r="C61" s="401">
        <v>18</v>
      </c>
      <c r="D61" s="173" t="s">
        <v>993</v>
      </c>
      <c r="E61" s="391"/>
      <c r="F61" s="686">
        <f t="shared" si="6"/>
        <v>59.601960000000005</v>
      </c>
      <c r="G61" s="686"/>
      <c r="H61" s="686"/>
      <c r="I61" s="686"/>
      <c r="J61" s="686"/>
      <c r="K61" s="686"/>
      <c r="L61" s="686"/>
      <c r="M61" s="202">
        <v>64</v>
      </c>
      <c r="N61" s="202">
        <v>51</v>
      </c>
      <c r="O61" s="202">
        <v>59</v>
      </c>
      <c r="P61" s="202">
        <v>13</v>
      </c>
    </row>
    <row r="62" spans="1:17" ht="24" customHeight="1" thickBot="1" x14ac:dyDescent="0.25">
      <c r="A62" s="853"/>
      <c r="B62" s="802"/>
      <c r="C62" s="401">
        <v>19</v>
      </c>
      <c r="D62" s="173" t="s">
        <v>995</v>
      </c>
      <c r="E62" s="391"/>
      <c r="F62" s="686">
        <f t="shared" si="6"/>
        <v>0</v>
      </c>
      <c r="G62" s="686"/>
      <c r="H62" s="686"/>
      <c r="I62" s="686"/>
      <c r="J62" s="686"/>
      <c r="K62" s="686"/>
      <c r="L62" s="686"/>
      <c r="M62" s="202">
        <v>0</v>
      </c>
      <c r="N62" s="202">
        <v>0</v>
      </c>
      <c r="O62" s="202">
        <v>0</v>
      </c>
      <c r="P62" s="202">
        <v>0</v>
      </c>
    </row>
    <row r="63" spans="1:17" ht="20.25" customHeight="1" thickBot="1" x14ac:dyDescent="0.25">
      <c r="A63" s="853"/>
      <c r="B63" s="802"/>
      <c r="C63" s="401">
        <v>20</v>
      </c>
      <c r="D63" s="173" t="s">
        <v>337</v>
      </c>
      <c r="E63" s="391"/>
      <c r="F63" s="686">
        <f t="shared" si="6"/>
        <v>5.4806399999999993</v>
      </c>
      <c r="G63" s="686"/>
      <c r="H63" s="686"/>
      <c r="I63" s="686"/>
      <c r="J63" s="686"/>
      <c r="K63" s="686"/>
      <c r="L63" s="686"/>
      <c r="M63" s="202">
        <v>7</v>
      </c>
      <c r="N63" s="202">
        <v>1</v>
      </c>
      <c r="O63" s="202">
        <v>8</v>
      </c>
      <c r="P63" s="202">
        <v>6</v>
      </c>
    </row>
    <row r="64" spans="1:17" ht="20.25" customHeight="1" thickBot="1" x14ac:dyDescent="0.25">
      <c r="A64" s="853"/>
      <c r="B64" s="802"/>
      <c r="C64" s="401"/>
      <c r="D64" s="173"/>
      <c r="E64" s="391"/>
      <c r="F64" s="686">
        <f t="shared" si="6"/>
        <v>0</v>
      </c>
      <c r="G64" s="686"/>
      <c r="H64" s="686"/>
      <c r="I64" s="686"/>
      <c r="J64" s="686"/>
      <c r="K64" s="686"/>
      <c r="L64" s="686"/>
      <c r="M64" s="361"/>
      <c r="N64" s="361"/>
      <c r="O64" s="361"/>
      <c r="P64" s="361"/>
    </row>
    <row r="65" spans="1:18" ht="20.25" customHeight="1" thickBot="1" x14ac:dyDescent="0.25">
      <c r="A65" s="853"/>
      <c r="B65" s="802"/>
      <c r="C65" s="401"/>
      <c r="D65" s="173"/>
      <c r="E65" s="391"/>
      <c r="F65" s="391"/>
      <c r="G65" s="391"/>
      <c r="H65" s="391"/>
      <c r="I65" s="391"/>
      <c r="J65" s="391"/>
      <c r="K65" s="391"/>
      <c r="L65" s="391"/>
      <c r="M65" s="361"/>
      <c r="N65" s="361"/>
      <c r="O65" s="361"/>
      <c r="P65" s="361"/>
    </row>
    <row r="66" spans="1:18" ht="20.25" customHeight="1" thickBot="1" x14ac:dyDescent="0.25">
      <c r="A66" s="853"/>
      <c r="B66" s="802"/>
      <c r="C66" s="401"/>
      <c r="D66" s="173"/>
      <c r="E66" s="391"/>
      <c r="F66" s="391"/>
      <c r="G66" s="391"/>
      <c r="H66" s="391"/>
      <c r="I66" s="391"/>
      <c r="J66" s="391"/>
      <c r="K66" s="391"/>
      <c r="L66" s="391"/>
      <c r="M66" s="361"/>
      <c r="N66" s="361"/>
      <c r="O66" s="361"/>
      <c r="P66" s="361"/>
    </row>
    <row r="67" spans="1:18" ht="22.5" customHeight="1" thickBot="1" x14ac:dyDescent="0.25">
      <c r="A67" s="853"/>
      <c r="B67" s="802"/>
      <c r="C67" s="401"/>
      <c r="D67" s="3" t="s">
        <v>1313</v>
      </c>
      <c r="E67" s="393"/>
      <c r="F67" s="393"/>
      <c r="G67" s="393"/>
      <c r="H67" s="393"/>
      <c r="I67" s="393"/>
      <c r="J67" s="393"/>
      <c r="K67" s="393"/>
      <c r="L67" s="393"/>
      <c r="M67" s="6">
        <f>SUM(M55:M63)</f>
        <v>154</v>
      </c>
      <c r="N67" s="6">
        <f>SUM(N55:N63)</f>
        <v>105</v>
      </c>
      <c r="O67" s="6">
        <f>SUM(O55:O63)</f>
        <v>147</v>
      </c>
      <c r="P67" s="6">
        <f>SUM(P55:P63)</f>
        <v>41</v>
      </c>
    </row>
    <row r="68" spans="1:18" ht="22.5" customHeight="1" thickBot="1" x14ac:dyDescent="0.25">
      <c r="A68" s="853"/>
      <c r="B68" s="802"/>
      <c r="C68" s="401"/>
      <c r="D68" s="3" t="s">
        <v>1315</v>
      </c>
      <c r="E68" s="393"/>
      <c r="F68" s="393"/>
      <c r="G68" s="393"/>
      <c r="H68" s="393"/>
      <c r="I68" s="393"/>
      <c r="J68" s="393"/>
      <c r="K68" s="393"/>
      <c r="L68" s="393"/>
      <c r="M68" s="135">
        <f t="shared" ref="M68:O68" si="7">(M67*1.73*220*0.9)/1000</f>
        <v>52.751160000000006</v>
      </c>
      <c r="N68" s="135">
        <f t="shared" si="7"/>
        <v>35.966700000000003</v>
      </c>
      <c r="O68" s="135">
        <f t="shared" si="7"/>
        <v>50.353379999999994</v>
      </c>
      <c r="P68" s="136"/>
      <c r="Q68" s="168"/>
    </row>
    <row r="69" spans="1:18" ht="22.5" customHeight="1" thickBot="1" x14ac:dyDescent="0.25">
      <c r="A69" s="853"/>
      <c r="B69" s="802"/>
      <c r="C69" s="401"/>
      <c r="D69" s="3" t="s">
        <v>1317</v>
      </c>
      <c r="E69" s="394"/>
      <c r="F69" s="394"/>
      <c r="G69" s="394"/>
      <c r="H69" s="394"/>
      <c r="I69" s="394"/>
      <c r="J69" s="394"/>
      <c r="K69" s="394"/>
      <c r="L69" s="394"/>
      <c r="M69" s="788">
        <f>(M68+N68+O68)</f>
        <v>139.07123999999999</v>
      </c>
      <c r="N69" s="789"/>
      <c r="O69" s="789"/>
      <c r="P69" s="790"/>
    </row>
    <row r="70" spans="1:18" ht="24" customHeight="1" thickBot="1" x14ac:dyDescent="0.25">
      <c r="A70" s="854"/>
      <c r="B70" s="803"/>
      <c r="C70" s="406"/>
      <c r="D70" s="42" t="s">
        <v>59</v>
      </c>
      <c r="E70" s="398"/>
      <c r="F70" s="398"/>
      <c r="G70" s="398"/>
      <c r="H70" s="398"/>
      <c r="I70" s="398"/>
      <c r="J70" s="398"/>
      <c r="K70" s="398"/>
      <c r="L70" s="398"/>
      <c r="M70" s="48">
        <f>M67+M50</f>
        <v>354</v>
      </c>
      <c r="N70" s="48">
        <f>N67+N50</f>
        <v>317</v>
      </c>
      <c r="O70" s="48">
        <f>O67+O50</f>
        <v>391</v>
      </c>
      <c r="P70" s="48">
        <f>P67+P50</f>
        <v>129</v>
      </c>
    </row>
    <row r="71" spans="1:18" ht="24" customHeight="1" thickBot="1" x14ac:dyDescent="0.3">
      <c r="A71" s="637"/>
      <c r="B71" s="674"/>
      <c r="C71" s="675"/>
      <c r="D71" s="629" t="str">
        <f>HYPERLINK("#Оглавление!h9","&lt;&lt;&lt;&lt;&lt;")</f>
        <v>&lt;&lt;&lt;&lt;&lt;</v>
      </c>
      <c r="E71" s="675"/>
      <c r="F71" s="675"/>
      <c r="G71" s="675"/>
      <c r="H71" s="675"/>
      <c r="I71" s="675"/>
      <c r="J71" s="675"/>
      <c r="K71" s="675"/>
      <c r="L71" s="675"/>
      <c r="M71" s="674"/>
      <c r="N71" s="674"/>
      <c r="O71" s="674"/>
      <c r="P71" s="674"/>
    </row>
    <row r="72" spans="1:18" ht="39.75" customHeight="1" thickBot="1" x14ac:dyDescent="0.25">
      <c r="A72" s="193">
        <v>43932</v>
      </c>
      <c r="B72" s="23"/>
      <c r="C72" s="387" t="s">
        <v>1436</v>
      </c>
      <c r="D72" s="124" t="s">
        <v>1351</v>
      </c>
      <c r="E72" s="390" t="s">
        <v>1435</v>
      </c>
      <c r="F72" s="499" t="s">
        <v>1511</v>
      </c>
      <c r="G72" s="499" t="s">
        <v>1557</v>
      </c>
      <c r="H72" s="720" t="s">
        <v>1558</v>
      </c>
      <c r="I72" s="499" t="s">
        <v>1559</v>
      </c>
      <c r="J72" s="720" t="s">
        <v>1446</v>
      </c>
      <c r="K72" s="499" t="s">
        <v>1560</v>
      </c>
      <c r="L72" s="499" t="s">
        <v>1561</v>
      </c>
      <c r="M72" s="166" t="str">
        <f>'Данные по ТП'!C79</f>
        <v>ТМ-630/10</v>
      </c>
      <c r="N72" s="126" t="s">
        <v>1352</v>
      </c>
      <c r="O72" s="125" t="s">
        <v>5</v>
      </c>
      <c r="P72" s="127">
        <f>'Данные по ТП'!F79</f>
        <v>63789</v>
      </c>
    </row>
    <row r="73" spans="1:18" ht="19.5" thickBot="1" x14ac:dyDescent="0.25">
      <c r="A73" s="794" t="s">
        <v>1572</v>
      </c>
      <c r="B73" s="791" t="s">
        <v>348</v>
      </c>
      <c r="C73" s="401">
        <v>1</v>
      </c>
      <c r="D73" s="173" t="s">
        <v>342</v>
      </c>
      <c r="E73" s="391"/>
      <c r="F73" s="686">
        <f>((O73*1.73*220*0.9)/1000)+((N73*1.73*220*0.9)/1000)+((M73*1.73*220*0.9)/1000)</f>
        <v>0</v>
      </c>
      <c r="G73" s="822">
        <v>241</v>
      </c>
      <c r="H73" s="822">
        <v>239</v>
      </c>
      <c r="I73" s="822">
        <v>239</v>
      </c>
      <c r="J73" s="822">
        <v>420</v>
      </c>
      <c r="K73" s="822">
        <v>418</v>
      </c>
      <c r="L73" s="822">
        <v>417</v>
      </c>
      <c r="M73" s="202">
        <v>0</v>
      </c>
      <c r="N73" s="202">
        <v>0</v>
      </c>
      <c r="O73" s="202">
        <v>0</v>
      </c>
      <c r="P73" s="202">
        <v>0</v>
      </c>
    </row>
    <row r="74" spans="1:18" ht="22.5" customHeight="1" thickBot="1" x14ac:dyDescent="0.25">
      <c r="A74" s="853"/>
      <c r="B74" s="828"/>
      <c r="C74" s="401">
        <v>2</v>
      </c>
      <c r="D74" s="173" t="s">
        <v>343</v>
      </c>
      <c r="E74" s="391"/>
      <c r="F74" s="686">
        <f t="shared" ref="F74:F81" si="8">((O74*1.73*220*0.9)/1000)+((N74*1.73*220*0.9)/1000)+((M74*1.73*220*0.9)/1000)</f>
        <v>11.30382</v>
      </c>
      <c r="G74" s="823"/>
      <c r="H74" s="823"/>
      <c r="I74" s="823"/>
      <c r="J74" s="823"/>
      <c r="K74" s="823"/>
      <c r="L74" s="823"/>
      <c r="M74" s="202">
        <v>10</v>
      </c>
      <c r="N74" s="202">
        <v>8</v>
      </c>
      <c r="O74" s="202">
        <v>15</v>
      </c>
      <c r="P74" s="202">
        <v>12</v>
      </c>
    </row>
    <row r="75" spans="1:18" ht="19.5" thickBot="1" x14ac:dyDescent="0.25">
      <c r="A75" s="853"/>
      <c r="B75" s="828"/>
      <c r="C75" s="401">
        <v>3</v>
      </c>
      <c r="D75" s="173" t="s">
        <v>846</v>
      </c>
      <c r="E75" s="391"/>
      <c r="F75" s="686">
        <f t="shared" si="8"/>
        <v>0</v>
      </c>
      <c r="G75" s="686"/>
      <c r="H75" s="686"/>
      <c r="I75" s="686"/>
      <c r="J75" s="686"/>
      <c r="K75" s="686"/>
      <c r="L75" s="686"/>
      <c r="M75" s="202"/>
      <c r="N75" s="202"/>
      <c r="O75" s="202"/>
      <c r="P75" s="202"/>
    </row>
    <row r="76" spans="1:18" ht="19.5" thickBot="1" x14ac:dyDescent="0.25">
      <c r="A76" s="853"/>
      <c r="B76" s="828"/>
      <c r="C76" s="401">
        <v>4</v>
      </c>
      <c r="D76" s="173" t="s">
        <v>22</v>
      </c>
      <c r="E76" s="391"/>
      <c r="F76" s="686">
        <f t="shared" si="8"/>
        <v>0</v>
      </c>
      <c r="G76" s="686"/>
      <c r="H76" s="686"/>
      <c r="I76" s="686"/>
      <c r="J76" s="686"/>
      <c r="K76" s="686"/>
      <c r="L76" s="686"/>
      <c r="M76" s="202"/>
      <c r="N76" s="202"/>
      <c r="O76" s="202"/>
      <c r="P76" s="202"/>
    </row>
    <row r="77" spans="1:18" ht="19.5" thickBot="1" x14ac:dyDescent="0.25">
      <c r="A77" s="853"/>
      <c r="B77" s="828"/>
      <c r="C77" s="401">
        <v>5</v>
      </c>
      <c r="D77" s="173" t="s">
        <v>166</v>
      </c>
      <c r="E77" s="391"/>
      <c r="F77" s="686">
        <f t="shared" si="8"/>
        <v>0</v>
      </c>
      <c r="G77" s="686"/>
      <c r="H77" s="686"/>
      <c r="I77" s="686"/>
      <c r="J77" s="686"/>
      <c r="K77" s="686"/>
      <c r="L77" s="686"/>
      <c r="M77" s="202"/>
      <c r="N77" s="202"/>
      <c r="O77" s="202"/>
      <c r="P77" s="202"/>
    </row>
    <row r="78" spans="1:18" ht="19.5" thickBot="1" x14ac:dyDescent="0.25">
      <c r="A78" s="853"/>
      <c r="B78" s="828"/>
      <c r="C78" s="401">
        <v>6</v>
      </c>
      <c r="D78" s="173" t="s">
        <v>996</v>
      </c>
      <c r="E78" s="391"/>
      <c r="F78" s="686">
        <f t="shared" si="8"/>
        <v>34.253999999999998</v>
      </c>
      <c r="G78" s="686"/>
      <c r="H78" s="686"/>
      <c r="I78" s="686"/>
      <c r="J78" s="686"/>
      <c r="K78" s="686"/>
      <c r="L78" s="686"/>
      <c r="M78" s="202">
        <v>23</v>
      </c>
      <c r="N78" s="202">
        <v>45</v>
      </c>
      <c r="O78" s="202">
        <v>32</v>
      </c>
      <c r="P78" s="202">
        <v>12</v>
      </c>
      <c r="Q78" s="212"/>
      <c r="R78" s="101"/>
    </row>
    <row r="79" spans="1:18" ht="19.5" thickBot="1" x14ac:dyDescent="0.25">
      <c r="A79" s="853"/>
      <c r="B79" s="828"/>
      <c r="C79" s="401">
        <v>7</v>
      </c>
      <c r="D79" s="173" t="s">
        <v>344</v>
      </c>
      <c r="E79" s="391"/>
      <c r="F79" s="686">
        <f t="shared" si="8"/>
        <v>0</v>
      </c>
      <c r="G79" s="686"/>
      <c r="H79" s="686"/>
      <c r="I79" s="686"/>
      <c r="J79" s="686"/>
      <c r="K79" s="686"/>
      <c r="L79" s="686"/>
      <c r="M79" s="202"/>
      <c r="N79" s="202"/>
      <c r="O79" s="202"/>
      <c r="P79" s="202"/>
    </row>
    <row r="80" spans="1:18" ht="19.5" thickBot="1" x14ac:dyDescent="0.25">
      <c r="A80" s="853"/>
      <c r="B80" s="828"/>
      <c r="C80" s="401">
        <v>8</v>
      </c>
      <c r="D80" s="173" t="s">
        <v>997</v>
      </c>
      <c r="E80" s="391"/>
      <c r="F80" s="686">
        <f t="shared" si="8"/>
        <v>12.673979999999998</v>
      </c>
      <c r="G80" s="686"/>
      <c r="H80" s="686"/>
      <c r="I80" s="686"/>
      <c r="J80" s="686"/>
      <c r="K80" s="686"/>
      <c r="L80" s="686"/>
      <c r="M80" s="202">
        <v>6</v>
      </c>
      <c r="N80" s="202">
        <v>10</v>
      </c>
      <c r="O80" s="202">
        <v>21</v>
      </c>
      <c r="P80" s="202">
        <v>16</v>
      </c>
    </row>
    <row r="81" spans="1:17" ht="19.5" thickBot="1" x14ac:dyDescent="0.25">
      <c r="A81" s="853"/>
      <c r="B81" s="828"/>
      <c r="C81" s="401"/>
      <c r="D81" s="173"/>
      <c r="E81" s="391"/>
      <c r="F81" s="686">
        <f t="shared" si="8"/>
        <v>0</v>
      </c>
      <c r="G81" s="686"/>
      <c r="H81" s="686"/>
      <c r="I81" s="686"/>
      <c r="J81" s="686"/>
      <c r="K81" s="686"/>
      <c r="L81" s="686"/>
      <c r="M81" s="361"/>
      <c r="N81" s="361"/>
      <c r="O81" s="361"/>
      <c r="P81" s="361"/>
    </row>
    <row r="82" spans="1:17" ht="19.5" thickBot="1" x14ac:dyDescent="0.25">
      <c r="A82" s="853"/>
      <c r="B82" s="828"/>
      <c r="C82" s="401"/>
      <c r="D82" s="173"/>
      <c r="E82" s="391"/>
      <c r="F82" s="391"/>
      <c r="G82" s="391"/>
      <c r="H82" s="391"/>
      <c r="I82" s="391"/>
      <c r="J82" s="391"/>
      <c r="K82" s="391"/>
      <c r="L82" s="391"/>
      <c r="M82" s="361"/>
      <c r="N82" s="361"/>
      <c r="O82" s="361"/>
      <c r="P82" s="361"/>
    </row>
    <row r="83" spans="1:17" ht="19.5" thickBot="1" x14ac:dyDescent="0.25">
      <c r="A83" s="853"/>
      <c r="B83" s="828"/>
      <c r="C83" s="401"/>
      <c r="D83" s="173"/>
      <c r="E83" s="391"/>
      <c r="F83" s="391"/>
      <c r="G83" s="391"/>
      <c r="H83" s="391"/>
      <c r="I83" s="391"/>
      <c r="J83" s="391"/>
      <c r="K83" s="391"/>
      <c r="L83" s="391"/>
      <c r="M83" s="361"/>
      <c r="N83" s="361"/>
      <c r="O83" s="361"/>
      <c r="P83" s="361"/>
    </row>
    <row r="84" spans="1:17" ht="18.75" thickBot="1" x14ac:dyDescent="0.25">
      <c r="A84" s="853"/>
      <c r="B84" s="828"/>
      <c r="C84" s="401"/>
      <c r="D84" s="3" t="s">
        <v>1314</v>
      </c>
      <c r="E84" s="393"/>
      <c r="F84" s="393"/>
      <c r="G84" s="393"/>
      <c r="H84" s="393"/>
      <c r="I84" s="393"/>
      <c r="J84" s="393"/>
      <c r="K84" s="393"/>
      <c r="L84" s="393"/>
      <c r="M84" s="6">
        <f>SUM(M73:M80)</f>
        <v>39</v>
      </c>
      <c r="N84" s="6">
        <f>SUM(N73:N80)</f>
        <v>63</v>
      </c>
      <c r="O84" s="6">
        <f>SUM(O73:O80)</f>
        <v>68</v>
      </c>
      <c r="P84" s="6">
        <f>SUM(P73:P80)</f>
        <v>40</v>
      </c>
    </row>
    <row r="85" spans="1:17" ht="19.5" thickBot="1" x14ac:dyDescent="0.25">
      <c r="A85" s="853"/>
      <c r="B85" s="828"/>
      <c r="C85" s="401"/>
      <c r="D85" s="3" t="s">
        <v>1315</v>
      </c>
      <c r="E85" s="393"/>
      <c r="F85" s="393"/>
      <c r="G85" s="393"/>
      <c r="H85" s="393"/>
      <c r="I85" s="393"/>
      <c r="J85" s="393"/>
      <c r="K85" s="393"/>
      <c r="L85" s="393"/>
      <c r="M85" s="135">
        <f t="shared" ref="M85:O85" si="9">(M84*1.73*220*0.9)/1000</f>
        <v>13.359059999999999</v>
      </c>
      <c r="N85" s="135">
        <f t="shared" si="9"/>
        <v>21.580020000000001</v>
      </c>
      <c r="O85" s="135">
        <f t="shared" si="9"/>
        <v>23.292720000000003</v>
      </c>
      <c r="P85" s="136"/>
      <c r="Q85" s="168"/>
    </row>
    <row r="86" spans="1:17" ht="18.75" thickBot="1" x14ac:dyDescent="0.25">
      <c r="A86" s="853"/>
      <c r="B86" s="828"/>
      <c r="C86" s="401"/>
      <c r="D86" s="3" t="s">
        <v>1316</v>
      </c>
      <c r="E86" s="394"/>
      <c r="F86" s="394"/>
      <c r="G86" s="394"/>
      <c r="H86" s="394"/>
      <c r="I86" s="394"/>
      <c r="J86" s="394"/>
      <c r="K86" s="394"/>
      <c r="L86" s="394"/>
      <c r="M86" s="788">
        <f>(M85+N85+O85)</f>
        <v>58.231800000000007</v>
      </c>
      <c r="N86" s="789"/>
      <c r="O86" s="789"/>
      <c r="P86" s="790"/>
    </row>
    <row r="87" spans="1:17" ht="19.5" thickBot="1" x14ac:dyDescent="0.25">
      <c r="A87" s="853"/>
      <c r="B87" s="828"/>
      <c r="C87" s="404"/>
      <c r="D87" s="830"/>
      <c r="E87" s="858"/>
      <c r="F87" s="858"/>
      <c r="G87" s="858"/>
      <c r="H87" s="858"/>
      <c r="I87" s="858"/>
      <c r="J87" s="858"/>
      <c r="K87" s="858"/>
      <c r="L87" s="858"/>
      <c r="M87" s="831"/>
      <c r="N87" s="831"/>
      <c r="O87" s="831"/>
      <c r="P87" s="832"/>
    </row>
    <row r="88" spans="1:17" ht="38.25" customHeight="1" thickBot="1" x14ac:dyDescent="0.25">
      <c r="A88" s="853"/>
      <c r="B88" s="828"/>
      <c r="C88" s="387" t="s">
        <v>1436</v>
      </c>
      <c r="D88" s="124" t="s">
        <v>1327</v>
      </c>
      <c r="E88" s="390" t="s">
        <v>1435</v>
      </c>
      <c r="F88" s="499" t="s">
        <v>1511</v>
      </c>
      <c r="G88" s="499" t="s">
        <v>1557</v>
      </c>
      <c r="H88" s="720" t="s">
        <v>1558</v>
      </c>
      <c r="I88" s="499" t="s">
        <v>1559</v>
      </c>
      <c r="J88" s="720" t="s">
        <v>1446</v>
      </c>
      <c r="K88" s="499" t="s">
        <v>1560</v>
      </c>
      <c r="L88" s="499" t="s">
        <v>1561</v>
      </c>
      <c r="M88" s="166" t="str">
        <f>'Данные по ТП'!C80</f>
        <v>ТМ-400/10</v>
      </c>
      <c r="N88" s="126" t="s">
        <v>1352</v>
      </c>
      <c r="O88" s="125" t="s">
        <v>5</v>
      </c>
      <c r="P88" s="127">
        <f>'Данные по ТП'!F80</f>
        <v>12289</v>
      </c>
    </row>
    <row r="89" spans="1:17" ht="38.25" thickBot="1" x14ac:dyDescent="0.25">
      <c r="A89" s="853"/>
      <c r="B89" s="828"/>
      <c r="C89" s="401">
        <v>10</v>
      </c>
      <c r="D89" s="173" t="s">
        <v>1068</v>
      </c>
      <c r="E89" s="391"/>
      <c r="F89" s="686">
        <f>((O89*1.73*220*0.9)/1000)+((N89*1.73*220*0.9)/1000)+((M89*1.73*220*0.9)/1000)</f>
        <v>5.1381000000000006</v>
      </c>
      <c r="G89" s="822">
        <v>241</v>
      </c>
      <c r="H89" s="822">
        <v>243</v>
      </c>
      <c r="I89" s="822">
        <v>241</v>
      </c>
      <c r="J89" s="822">
        <v>420</v>
      </c>
      <c r="K89" s="822">
        <v>419</v>
      </c>
      <c r="L89" s="822">
        <v>420</v>
      </c>
      <c r="M89" s="202">
        <v>0</v>
      </c>
      <c r="N89" s="202">
        <v>15</v>
      </c>
      <c r="O89" s="202">
        <v>0</v>
      </c>
      <c r="P89" s="202">
        <v>15</v>
      </c>
    </row>
    <row r="90" spans="1:17" ht="19.5" thickBot="1" x14ac:dyDescent="0.25">
      <c r="A90" s="853"/>
      <c r="B90" s="828"/>
      <c r="C90" s="401">
        <v>11</v>
      </c>
      <c r="D90" s="173" t="s">
        <v>96</v>
      </c>
      <c r="E90" s="391"/>
      <c r="F90" s="686">
        <f t="shared" ref="F90:F95" si="10">((O90*1.73*220*0.9)/1000)+((N90*1.73*220*0.9)/1000)+((M90*1.73*220*0.9)/1000)</f>
        <v>0</v>
      </c>
      <c r="G90" s="823"/>
      <c r="H90" s="823"/>
      <c r="I90" s="823"/>
      <c r="J90" s="823"/>
      <c r="K90" s="823"/>
      <c r="L90" s="823"/>
      <c r="M90" s="202"/>
      <c r="N90" s="202"/>
      <c r="O90" s="202"/>
      <c r="P90" s="202"/>
    </row>
    <row r="91" spans="1:17" ht="19.5" thickBot="1" x14ac:dyDescent="0.25">
      <c r="A91" s="853"/>
      <c r="B91" s="828"/>
      <c r="C91" s="401">
        <v>12</v>
      </c>
      <c r="D91" s="173" t="s">
        <v>998</v>
      </c>
      <c r="E91" s="391"/>
      <c r="F91" s="686">
        <f t="shared" si="10"/>
        <v>23.292720000000003</v>
      </c>
      <c r="G91" s="686"/>
      <c r="H91" s="686"/>
      <c r="I91" s="686"/>
      <c r="J91" s="686"/>
      <c r="K91" s="686"/>
      <c r="L91" s="686"/>
      <c r="M91" s="202">
        <v>30</v>
      </c>
      <c r="N91" s="202">
        <v>26</v>
      </c>
      <c r="O91" s="202">
        <v>12</v>
      </c>
      <c r="P91" s="202">
        <v>12</v>
      </c>
    </row>
    <row r="92" spans="1:17" ht="19.5" thickBot="1" x14ac:dyDescent="0.25">
      <c r="A92" s="853"/>
      <c r="B92" s="828"/>
      <c r="C92" s="401">
        <v>13</v>
      </c>
      <c r="D92" s="173" t="s">
        <v>345</v>
      </c>
      <c r="E92" s="391"/>
      <c r="F92" s="686">
        <f t="shared" si="10"/>
        <v>0</v>
      </c>
      <c r="G92" s="686"/>
      <c r="H92" s="686"/>
      <c r="I92" s="686"/>
      <c r="J92" s="686"/>
      <c r="K92" s="686"/>
      <c r="L92" s="686"/>
      <c r="M92" s="202">
        <v>0</v>
      </c>
      <c r="N92" s="202">
        <v>0</v>
      </c>
      <c r="O92" s="202">
        <v>0</v>
      </c>
      <c r="P92" s="202">
        <v>0</v>
      </c>
    </row>
    <row r="93" spans="1:17" ht="19.5" thickBot="1" x14ac:dyDescent="0.25">
      <c r="A93" s="853"/>
      <c r="B93" s="828"/>
      <c r="C93" s="401">
        <v>14</v>
      </c>
      <c r="D93" s="173" t="s">
        <v>999</v>
      </c>
      <c r="E93" s="391"/>
      <c r="F93" s="686">
        <f t="shared" si="10"/>
        <v>0</v>
      </c>
      <c r="G93" s="686"/>
      <c r="H93" s="686"/>
      <c r="I93" s="686"/>
      <c r="J93" s="686"/>
      <c r="K93" s="686"/>
      <c r="L93" s="686"/>
      <c r="M93" s="202">
        <v>0</v>
      </c>
      <c r="N93" s="202">
        <v>0</v>
      </c>
      <c r="O93" s="202">
        <v>0</v>
      </c>
      <c r="P93" s="202">
        <v>0</v>
      </c>
    </row>
    <row r="94" spans="1:17" ht="19.5" thickBot="1" x14ac:dyDescent="0.25">
      <c r="A94" s="853"/>
      <c r="B94" s="828"/>
      <c r="C94" s="401">
        <v>15</v>
      </c>
      <c r="D94" s="173" t="s">
        <v>346</v>
      </c>
      <c r="E94" s="391"/>
      <c r="F94" s="686">
        <f t="shared" si="10"/>
        <v>87.690239999999989</v>
      </c>
      <c r="G94" s="686"/>
      <c r="H94" s="686"/>
      <c r="I94" s="686"/>
      <c r="J94" s="686"/>
      <c r="K94" s="686"/>
      <c r="L94" s="686"/>
      <c r="M94" s="202">
        <v>84</v>
      </c>
      <c r="N94" s="202">
        <v>72</v>
      </c>
      <c r="O94" s="202">
        <v>100</v>
      </c>
      <c r="P94" s="202">
        <v>29</v>
      </c>
    </row>
    <row r="95" spans="1:17" ht="19.5" thickBot="1" x14ac:dyDescent="0.25">
      <c r="A95" s="853"/>
      <c r="B95" s="828"/>
      <c r="C95" s="401">
        <v>16</v>
      </c>
      <c r="D95" s="173" t="s">
        <v>347</v>
      </c>
      <c r="E95" s="391"/>
      <c r="F95" s="686">
        <f t="shared" si="10"/>
        <v>14.386679999999998</v>
      </c>
      <c r="G95" s="686"/>
      <c r="H95" s="686"/>
      <c r="I95" s="686"/>
      <c r="J95" s="686"/>
      <c r="K95" s="686"/>
      <c r="L95" s="686"/>
      <c r="M95" s="202">
        <v>14</v>
      </c>
      <c r="N95" s="202">
        <v>11</v>
      </c>
      <c r="O95" s="202">
        <v>17</v>
      </c>
      <c r="P95" s="202">
        <v>5</v>
      </c>
    </row>
    <row r="96" spans="1:17" ht="19.5" thickBot="1" x14ac:dyDescent="0.25">
      <c r="A96" s="853"/>
      <c r="B96" s="828"/>
      <c r="C96" s="401"/>
      <c r="D96" s="173"/>
      <c r="E96" s="391"/>
      <c r="F96" s="686"/>
      <c r="G96" s="686"/>
      <c r="H96" s="686"/>
      <c r="I96" s="686"/>
      <c r="J96" s="686"/>
      <c r="K96" s="686"/>
      <c r="L96" s="686"/>
      <c r="M96" s="361"/>
      <c r="N96" s="361"/>
      <c r="O96" s="361"/>
      <c r="P96" s="361"/>
    </row>
    <row r="97" spans="1:17" ht="19.5" thickBot="1" x14ac:dyDescent="0.25">
      <c r="A97" s="853"/>
      <c r="B97" s="828"/>
      <c r="C97" s="401"/>
      <c r="D97" s="173"/>
      <c r="E97" s="391"/>
      <c r="F97" s="391"/>
      <c r="G97" s="391"/>
      <c r="H97" s="391"/>
      <c r="I97" s="391"/>
      <c r="J97" s="391"/>
      <c r="K97" s="391"/>
      <c r="L97" s="391"/>
      <c r="M97" s="361"/>
      <c r="N97" s="361"/>
      <c r="O97" s="361"/>
      <c r="P97" s="361"/>
    </row>
    <row r="98" spans="1:17" ht="21.75" customHeight="1" thickBot="1" x14ac:dyDescent="0.3">
      <c r="A98" s="853"/>
      <c r="B98" s="828"/>
      <c r="C98" s="406"/>
      <c r="D98" s="194"/>
      <c r="E98" s="422"/>
      <c r="F98" s="422"/>
      <c r="G98" s="422"/>
      <c r="H98" s="422"/>
      <c r="I98" s="422"/>
      <c r="J98" s="422"/>
      <c r="K98" s="422"/>
      <c r="L98" s="422"/>
      <c r="M98" s="195"/>
      <c r="N98" s="194"/>
      <c r="O98" s="194"/>
      <c r="P98" s="194"/>
    </row>
    <row r="99" spans="1:17" ht="18.75" thickBot="1" x14ac:dyDescent="0.3">
      <c r="A99" s="853"/>
      <c r="B99" s="828"/>
      <c r="C99" s="406"/>
      <c r="D99" s="194"/>
      <c r="E99" s="422"/>
      <c r="F99" s="422"/>
      <c r="G99" s="422"/>
      <c r="H99" s="422"/>
      <c r="I99" s="422"/>
      <c r="J99" s="422"/>
      <c r="K99" s="422"/>
      <c r="L99" s="422"/>
      <c r="M99" s="195"/>
      <c r="N99" s="194"/>
      <c r="O99" s="194"/>
      <c r="P99" s="194"/>
      <c r="Q99" s="168"/>
    </row>
    <row r="100" spans="1:17" ht="18.75" thickBot="1" x14ac:dyDescent="0.25">
      <c r="A100" s="853"/>
      <c r="B100" s="828"/>
      <c r="C100" s="401"/>
      <c r="D100" s="3" t="s">
        <v>1313</v>
      </c>
      <c r="E100" s="393"/>
      <c r="F100" s="393"/>
      <c r="G100" s="393"/>
      <c r="H100" s="393"/>
      <c r="I100" s="393"/>
      <c r="J100" s="393"/>
      <c r="K100" s="393"/>
      <c r="L100" s="393"/>
      <c r="M100" s="6">
        <f>SUM(M89:M95)</f>
        <v>128</v>
      </c>
      <c r="N100" s="6">
        <f>SUM(N89:N95)</f>
        <v>124</v>
      </c>
      <c r="O100" s="6">
        <f>SUM(O89:O95)</f>
        <v>129</v>
      </c>
      <c r="P100" s="6">
        <f>SUM(P89:P95)</f>
        <v>61</v>
      </c>
    </row>
    <row r="101" spans="1:17" ht="19.5" thickBot="1" x14ac:dyDescent="0.25">
      <c r="A101" s="853"/>
      <c r="B101" s="828"/>
      <c r="C101" s="401"/>
      <c r="D101" s="3" t="s">
        <v>1315</v>
      </c>
      <c r="E101" s="393"/>
      <c r="F101" s="393"/>
      <c r="G101" s="393"/>
      <c r="H101" s="393"/>
      <c r="I101" s="393"/>
      <c r="J101" s="393"/>
      <c r="K101" s="393"/>
      <c r="L101" s="393"/>
      <c r="M101" s="135">
        <f t="shared" ref="M101:O101" si="11">(M100*1.73*220*0.9)/1000</f>
        <v>43.845120000000001</v>
      </c>
      <c r="N101" s="135">
        <f t="shared" si="11"/>
        <v>42.474959999999996</v>
      </c>
      <c r="O101" s="135">
        <f t="shared" si="11"/>
        <v>44.187659999999994</v>
      </c>
      <c r="P101" s="136"/>
    </row>
    <row r="102" spans="1:17" ht="18.75" thickBot="1" x14ac:dyDescent="0.25">
      <c r="A102" s="853"/>
      <c r="B102" s="828"/>
      <c r="C102" s="401"/>
      <c r="D102" s="3" t="s">
        <v>1317</v>
      </c>
      <c r="E102" s="394"/>
      <c r="F102" s="394"/>
      <c r="G102" s="394"/>
      <c r="H102" s="394"/>
      <c r="I102" s="394"/>
      <c r="J102" s="394"/>
      <c r="K102" s="394"/>
      <c r="L102" s="394"/>
      <c r="M102" s="788">
        <f>(M101+N101+O101)</f>
        <v>130.50773999999998</v>
      </c>
      <c r="N102" s="789"/>
      <c r="O102" s="789"/>
      <c r="P102" s="790"/>
    </row>
    <row r="103" spans="1:17" ht="19.5" thickBot="1" x14ac:dyDescent="0.25">
      <c r="A103" s="854"/>
      <c r="B103" s="829"/>
      <c r="C103" s="406"/>
      <c r="D103" s="42" t="s">
        <v>59</v>
      </c>
      <c r="E103" s="398"/>
      <c r="F103" s="398"/>
      <c r="G103" s="398"/>
      <c r="H103" s="398"/>
      <c r="I103" s="398"/>
      <c r="J103" s="398"/>
      <c r="K103" s="398"/>
      <c r="L103" s="398"/>
      <c r="M103" s="48">
        <f>M100+M84</f>
        <v>167</v>
      </c>
      <c r="N103" s="48">
        <f>N100+N84</f>
        <v>187</v>
      </c>
      <c r="O103" s="48">
        <f>O100+O84</f>
        <v>197</v>
      </c>
      <c r="P103" s="48">
        <f>P100+P84</f>
        <v>101</v>
      </c>
    </row>
    <row r="104" spans="1:17" ht="50.25" customHeight="1" thickBot="1" x14ac:dyDescent="0.3">
      <c r="A104" s="637"/>
      <c r="B104" s="674"/>
      <c r="C104" s="675"/>
      <c r="D104" s="629" t="str">
        <f>HYPERLINK("#Оглавление!h9","&lt;&lt;&lt;&lt;&lt;")</f>
        <v>&lt;&lt;&lt;&lt;&lt;</v>
      </c>
      <c r="E104" s="675"/>
      <c r="F104" s="675"/>
      <c r="G104" s="675"/>
      <c r="H104" s="675"/>
      <c r="I104" s="675"/>
      <c r="J104" s="675"/>
      <c r="K104" s="675"/>
      <c r="L104" s="675"/>
      <c r="M104" s="674"/>
      <c r="N104" s="674"/>
      <c r="O104" s="674"/>
      <c r="P104" s="674"/>
    </row>
    <row r="105" spans="1:17" ht="36.75" thickBot="1" x14ac:dyDescent="0.25">
      <c r="A105" s="193">
        <v>43932</v>
      </c>
      <c r="B105" s="23"/>
      <c r="C105" s="387" t="s">
        <v>1436</v>
      </c>
      <c r="D105" s="124" t="s">
        <v>1351</v>
      </c>
      <c r="E105" s="390" t="s">
        <v>1435</v>
      </c>
      <c r="F105" s="499" t="s">
        <v>1511</v>
      </c>
      <c r="G105" s="499" t="s">
        <v>1557</v>
      </c>
      <c r="H105" s="720" t="s">
        <v>1558</v>
      </c>
      <c r="I105" s="499" t="s">
        <v>1559</v>
      </c>
      <c r="J105" s="720" t="s">
        <v>1446</v>
      </c>
      <c r="K105" s="499" t="s">
        <v>1560</v>
      </c>
      <c r="L105" s="499" t="s">
        <v>1561</v>
      </c>
      <c r="M105" s="166" t="str">
        <f>'Данные по ТП'!C81</f>
        <v>ТМ-400/10</v>
      </c>
      <c r="N105" s="126" t="s">
        <v>1352</v>
      </c>
      <c r="O105" s="125" t="s">
        <v>5</v>
      </c>
      <c r="P105" s="127">
        <f>'Данные по ТП'!F81</f>
        <v>11986</v>
      </c>
    </row>
    <row r="106" spans="1:17" ht="19.5" thickBot="1" x14ac:dyDescent="0.25">
      <c r="A106" s="794" t="s">
        <v>1572</v>
      </c>
      <c r="B106" s="791" t="s">
        <v>360</v>
      </c>
      <c r="C106" s="401">
        <v>1</v>
      </c>
      <c r="D106" s="173" t="s">
        <v>349</v>
      </c>
      <c r="E106" s="391"/>
      <c r="F106" s="686">
        <f>((O106*1.73*220*0.9)/1000)+((N106*1.73*220*0.9)/1000)+((M106*1.73*220*0.9)/1000)</f>
        <v>3.7679399999999994</v>
      </c>
      <c r="G106" s="822">
        <v>230</v>
      </c>
      <c r="H106" s="822">
        <v>232</v>
      </c>
      <c r="I106" s="822">
        <v>226</v>
      </c>
      <c r="J106" s="822">
        <v>399</v>
      </c>
      <c r="K106" s="822">
        <v>402</v>
      </c>
      <c r="L106" s="822">
        <v>398</v>
      </c>
      <c r="M106" s="202">
        <v>3</v>
      </c>
      <c r="N106" s="202">
        <v>1</v>
      </c>
      <c r="O106" s="202">
        <v>7</v>
      </c>
      <c r="P106" s="202">
        <v>3</v>
      </c>
    </row>
    <row r="107" spans="1:17" ht="19.5" thickBot="1" x14ac:dyDescent="0.25">
      <c r="A107" s="853"/>
      <c r="B107" s="828"/>
      <c r="C107" s="401">
        <v>2</v>
      </c>
      <c r="D107" s="173" t="s">
        <v>1634</v>
      </c>
      <c r="E107" s="391"/>
      <c r="F107" s="686">
        <f t="shared" ref="F107:F112" si="12">((O107*1.73*220*0.9)/1000)+((N107*1.73*220*0.9)/1000)+((M107*1.73*220*0.9)/1000)</f>
        <v>0.34254000000000001</v>
      </c>
      <c r="G107" s="823"/>
      <c r="H107" s="823"/>
      <c r="I107" s="823"/>
      <c r="J107" s="823"/>
      <c r="K107" s="823"/>
      <c r="L107" s="823"/>
      <c r="M107" s="202">
        <v>0</v>
      </c>
      <c r="N107" s="202">
        <v>0</v>
      </c>
      <c r="O107" s="202">
        <v>1</v>
      </c>
      <c r="P107" s="202">
        <v>1</v>
      </c>
    </row>
    <row r="108" spans="1:17" ht="19.5" thickBot="1" x14ac:dyDescent="0.25">
      <c r="A108" s="853"/>
      <c r="B108" s="828"/>
      <c r="C108" s="401">
        <v>3</v>
      </c>
      <c r="D108" s="173" t="s">
        <v>1001</v>
      </c>
      <c r="E108" s="391"/>
      <c r="F108" s="686">
        <f t="shared" si="12"/>
        <v>0</v>
      </c>
      <c r="G108" s="686"/>
      <c r="H108" s="686"/>
      <c r="I108" s="686"/>
      <c r="J108" s="686"/>
      <c r="K108" s="686"/>
      <c r="L108" s="686"/>
      <c r="M108" s="202">
        <v>0</v>
      </c>
      <c r="N108" s="202">
        <v>0</v>
      </c>
      <c r="O108" s="202">
        <v>0</v>
      </c>
      <c r="P108" s="202">
        <v>0</v>
      </c>
    </row>
    <row r="109" spans="1:17" ht="20.25" customHeight="1" thickBot="1" x14ac:dyDescent="0.25">
      <c r="A109" s="853"/>
      <c r="B109" s="828"/>
      <c r="C109" s="401">
        <v>4</v>
      </c>
      <c r="D109" s="173" t="s">
        <v>1000</v>
      </c>
      <c r="E109" s="391"/>
      <c r="F109" s="686">
        <f t="shared" si="12"/>
        <v>31.171139999999998</v>
      </c>
      <c r="G109" s="686"/>
      <c r="H109" s="686"/>
      <c r="I109" s="686"/>
      <c r="J109" s="686"/>
      <c r="K109" s="686"/>
      <c r="L109" s="686"/>
      <c r="M109" s="202">
        <v>14</v>
      </c>
      <c r="N109" s="202">
        <v>25</v>
      </c>
      <c r="O109" s="202">
        <v>52</v>
      </c>
      <c r="P109" s="202">
        <v>21</v>
      </c>
    </row>
    <row r="110" spans="1:17" ht="19.5" thickBot="1" x14ac:dyDescent="0.25">
      <c r="A110" s="853"/>
      <c r="B110" s="828"/>
      <c r="C110" s="401">
        <v>5</v>
      </c>
      <c r="D110" s="173" t="s">
        <v>350</v>
      </c>
      <c r="E110" s="391"/>
      <c r="F110" s="686">
        <f t="shared" si="12"/>
        <v>0</v>
      </c>
      <c r="G110" s="686"/>
      <c r="H110" s="686"/>
      <c r="I110" s="686"/>
      <c r="J110" s="686"/>
      <c r="K110" s="686"/>
      <c r="L110" s="686"/>
      <c r="M110" s="202"/>
      <c r="N110" s="202"/>
      <c r="O110" s="202"/>
      <c r="P110" s="202"/>
    </row>
    <row r="111" spans="1:17" ht="19.5" thickBot="1" x14ac:dyDescent="0.25">
      <c r="A111" s="853"/>
      <c r="B111" s="828"/>
      <c r="C111" s="401">
        <v>6</v>
      </c>
      <c r="D111" s="173" t="s">
        <v>351</v>
      </c>
      <c r="E111" s="391"/>
      <c r="F111" s="686">
        <f t="shared" si="12"/>
        <v>9.9336599999999997</v>
      </c>
      <c r="G111" s="686"/>
      <c r="H111" s="686"/>
      <c r="I111" s="686"/>
      <c r="J111" s="686"/>
      <c r="K111" s="686"/>
      <c r="L111" s="686"/>
      <c r="M111" s="202">
        <v>13</v>
      </c>
      <c r="N111" s="202">
        <v>11</v>
      </c>
      <c r="O111" s="202">
        <v>5</v>
      </c>
      <c r="P111" s="202">
        <v>2</v>
      </c>
    </row>
    <row r="112" spans="1:17" ht="19.5" thickBot="1" x14ac:dyDescent="0.25">
      <c r="A112" s="853"/>
      <c r="B112" s="828"/>
      <c r="C112" s="401">
        <v>7</v>
      </c>
      <c r="D112" s="173" t="s">
        <v>352</v>
      </c>
      <c r="E112" s="391"/>
      <c r="F112" s="686">
        <f t="shared" si="12"/>
        <v>0</v>
      </c>
      <c r="G112" s="686"/>
      <c r="H112" s="686"/>
      <c r="I112" s="686"/>
      <c r="J112" s="686"/>
      <c r="K112" s="686"/>
      <c r="L112" s="686"/>
      <c r="M112" s="202">
        <v>0</v>
      </c>
      <c r="N112" s="202">
        <v>0</v>
      </c>
      <c r="O112" s="202">
        <v>0</v>
      </c>
      <c r="P112" s="202">
        <v>0</v>
      </c>
    </row>
    <row r="113" spans="1:17" ht="19.5" thickBot="1" x14ac:dyDescent="0.25">
      <c r="A113" s="853"/>
      <c r="B113" s="828"/>
      <c r="C113" s="401">
        <v>8</v>
      </c>
      <c r="D113" s="173" t="s">
        <v>353</v>
      </c>
      <c r="E113" s="391"/>
      <c r="F113" s="391"/>
      <c r="G113" s="391"/>
      <c r="H113" s="391"/>
      <c r="I113" s="391"/>
      <c r="J113" s="391"/>
      <c r="K113" s="391"/>
      <c r="L113" s="391"/>
      <c r="M113" s="202"/>
      <c r="N113" s="202"/>
      <c r="O113" s="202"/>
      <c r="P113" s="202"/>
    </row>
    <row r="114" spans="1:17" ht="19.5" thickBot="1" x14ac:dyDescent="0.25">
      <c r="A114" s="853"/>
      <c r="B114" s="828"/>
      <c r="C114" s="401"/>
      <c r="D114" s="173"/>
      <c r="E114" s="391"/>
      <c r="F114" s="391"/>
      <c r="G114" s="391"/>
      <c r="H114" s="391"/>
      <c r="I114" s="391"/>
      <c r="J114" s="391"/>
      <c r="K114" s="391"/>
      <c r="L114" s="391"/>
      <c r="M114" s="361"/>
      <c r="N114" s="361"/>
      <c r="O114" s="361"/>
      <c r="P114" s="361"/>
    </row>
    <row r="115" spans="1:17" ht="19.5" thickBot="1" x14ac:dyDescent="0.25">
      <c r="A115" s="853"/>
      <c r="B115" s="828"/>
      <c r="C115" s="401"/>
      <c r="D115" s="173"/>
      <c r="E115" s="391"/>
      <c r="F115" s="391"/>
      <c r="G115" s="391"/>
      <c r="H115" s="391"/>
      <c r="I115" s="391"/>
      <c r="J115" s="391"/>
      <c r="K115" s="391"/>
      <c r="L115" s="391"/>
      <c r="M115" s="361"/>
      <c r="N115" s="361"/>
      <c r="O115" s="361"/>
      <c r="P115" s="361"/>
    </row>
    <row r="116" spans="1:17" ht="21" customHeight="1" thickBot="1" x14ac:dyDescent="0.3">
      <c r="A116" s="853"/>
      <c r="B116" s="828"/>
      <c r="C116" s="406"/>
      <c r="D116" s="194"/>
      <c r="E116" s="422"/>
      <c r="F116" s="422"/>
      <c r="G116" s="422"/>
      <c r="H116" s="422"/>
      <c r="I116" s="422"/>
      <c r="J116" s="422"/>
      <c r="K116" s="422"/>
      <c r="L116" s="422"/>
      <c r="M116" s="195"/>
      <c r="N116" s="194"/>
      <c r="O116" s="194"/>
      <c r="P116" s="194"/>
    </row>
    <row r="117" spans="1:17" ht="26.25" customHeight="1" thickBot="1" x14ac:dyDescent="0.25">
      <c r="A117" s="853"/>
      <c r="B117" s="828"/>
      <c r="C117" s="401"/>
      <c r="D117" s="3" t="s">
        <v>1314</v>
      </c>
      <c r="E117" s="393"/>
      <c r="F117" s="393"/>
      <c r="G117" s="393"/>
      <c r="H117" s="393"/>
      <c r="I117" s="393"/>
      <c r="J117" s="393"/>
      <c r="K117" s="393"/>
      <c r="L117" s="393"/>
      <c r="M117" s="6">
        <f>SUM(M106:M113)</f>
        <v>30</v>
      </c>
      <c r="N117" s="6">
        <f>SUM(N106:N113)</f>
        <v>37</v>
      </c>
      <c r="O117" s="6">
        <f>SUM(O106:O113)</f>
        <v>65</v>
      </c>
      <c r="P117" s="6">
        <f>SUM(P106:P113)</f>
        <v>27</v>
      </c>
      <c r="Q117" s="168"/>
    </row>
    <row r="118" spans="1:17" ht="19.5" thickBot="1" x14ac:dyDescent="0.25">
      <c r="A118" s="853"/>
      <c r="B118" s="828"/>
      <c r="C118" s="401"/>
      <c r="D118" s="3" t="s">
        <v>1315</v>
      </c>
      <c r="E118" s="393"/>
      <c r="F118" s="393"/>
      <c r="G118" s="393"/>
      <c r="H118" s="393"/>
      <c r="I118" s="393"/>
      <c r="J118" s="393"/>
      <c r="K118" s="393"/>
      <c r="L118" s="393"/>
      <c r="M118" s="135">
        <f t="shared" ref="M118:O118" si="13">(M117*1.73*220*0.9)/1000</f>
        <v>10.276200000000001</v>
      </c>
      <c r="N118" s="135">
        <f t="shared" si="13"/>
        <v>12.673980000000002</v>
      </c>
      <c r="O118" s="135">
        <f t="shared" si="13"/>
        <v>22.265100000000004</v>
      </c>
      <c r="P118" s="136"/>
    </row>
    <row r="119" spans="1:17" ht="18.75" thickBot="1" x14ac:dyDescent="0.25">
      <c r="A119" s="853"/>
      <c r="B119" s="828"/>
      <c r="C119" s="401"/>
      <c r="D119" s="3" t="s">
        <v>1316</v>
      </c>
      <c r="E119" s="394"/>
      <c r="F119" s="394"/>
      <c r="G119" s="394"/>
      <c r="H119" s="394"/>
      <c r="I119" s="394"/>
      <c r="J119" s="394"/>
      <c r="K119" s="394"/>
      <c r="L119" s="394"/>
      <c r="M119" s="788">
        <f>(M118+N118+O118)</f>
        <v>45.215280000000007</v>
      </c>
      <c r="N119" s="789"/>
      <c r="O119" s="789"/>
      <c r="P119" s="790"/>
    </row>
    <row r="120" spans="1:17" ht="19.5" thickBot="1" x14ac:dyDescent="0.25">
      <c r="A120" s="853"/>
      <c r="B120" s="828"/>
      <c r="C120" s="404"/>
      <c r="D120" s="830"/>
      <c r="E120" s="858"/>
      <c r="F120" s="858"/>
      <c r="G120" s="858"/>
      <c r="H120" s="858"/>
      <c r="I120" s="858"/>
      <c r="J120" s="858"/>
      <c r="K120" s="858"/>
      <c r="L120" s="858"/>
      <c r="M120" s="831"/>
      <c r="N120" s="831"/>
      <c r="O120" s="831"/>
      <c r="P120" s="832"/>
    </row>
    <row r="121" spans="1:17" ht="36.75" thickBot="1" x14ac:dyDescent="0.25">
      <c r="A121" s="853"/>
      <c r="B121" s="828"/>
      <c r="C121" s="387" t="s">
        <v>1436</v>
      </c>
      <c r="D121" s="124" t="s">
        <v>1327</v>
      </c>
      <c r="E121" s="390" t="s">
        <v>1435</v>
      </c>
      <c r="F121" s="499" t="s">
        <v>1511</v>
      </c>
      <c r="G121" s="499" t="s">
        <v>1557</v>
      </c>
      <c r="H121" s="720" t="s">
        <v>1558</v>
      </c>
      <c r="I121" s="499" t="s">
        <v>1559</v>
      </c>
      <c r="J121" s="720" t="s">
        <v>1446</v>
      </c>
      <c r="K121" s="499" t="s">
        <v>1560</v>
      </c>
      <c r="L121" s="499" t="s">
        <v>1561</v>
      </c>
      <c r="M121" s="166" t="str">
        <f>'Данные по ТП'!C82</f>
        <v>ТМ-400/10</v>
      </c>
      <c r="N121" s="126" t="s">
        <v>1352</v>
      </c>
      <c r="O121" s="125" t="s">
        <v>5</v>
      </c>
      <c r="P121" s="138">
        <f>'Данные по ТП'!F82</f>
        <v>57986</v>
      </c>
    </row>
    <row r="122" spans="1:17" ht="19.5" customHeight="1" thickBot="1" x14ac:dyDescent="0.25">
      <c r="A122" s="853"/>
      <c r="B122" s="828"/>
      <c r="C122" s="401">
        <v>9</v>
      </c>
      <c r="D122" s="173" t="s">
        <v>354</v>
      </c>
      <c r="E122" s="391"/>
      <c r="F122" s="686">
        <f>((O122*1.73*220*0.9)/1000)+((N122*1.73*220*0.9)/1000)+((M122*1.73*220*0.9)/1000)</f>
        <v>0</v>
      </c>
      <c r="G122" s="822">
        <v>228</v>
      </c>
      <c r="H122" s="822">
        <v>230</v>
      </c>
      <c r="I122" s="822">
        <v>226</v>
      </c>
      <c r="J122" s="822">
        <v>395</v>
      </c>
      <c r="K122" s="822">
        <v>398</v>
      </c>
      <c r="L122" s="822">
        <v>395</v>
      </c>
      <c r="M122" s="202">
        <v>0</v>
      </c>
      <c r="N122" s="202">
        <v>0</v>
      </c>
      <c r="O122" s="202">
        <v>0</v>
      </c>
      <c r="P122" s="202">
        <v>0</v>
      </c>
    </row>
    <row r="123" spans="1:17" ht="19.5" thickBot="1" x14ac:dyDescent="0.25">
      <c r="A123" s="853"/>
      <c r="B123" s="828"/>
      <c r="C123" s="401">
        <v>10</v>
      </c>
      <c r="D123" s="173" t="s">
        <v>355</v>
      </c>
      <c r="E123" s="391"/>
      <c r="F123" s="686">
        <f t="shared" ref="F123:F131" si="14">((O123*1.73*220*0.9)/1000)+((N123*1.73*220*0.9)/1000)+((M123*1.73*220*0.9)/1000)</f>
        <v>0</v>
      </c>
      <c r="G123" s="823"/>
      <c r="H123" s="823"/>
      <c r="I123" s="823"/>
      <c r="J123" s="823"/>
      <c r="K123" s="823"/>
      <c r="L123" s="823"/>
      <c r="M123" s="202">
        <v>0</v>
      </c>
      <c r="N123" s="202">
        <v>0</v>
      </c>
      <c r="O123" s="202">
        <v>0</v>
      </c>
      <c r="P123" s="202">
        <v>0</v>
      </c>
    </row>
    <row r="124" spans="1:17" ht="19.5" thickBot="1" x14ac:dyDescent="0.25">
      <c r="A124" s="853"/>
      <c r="B124" s="828"/>
      <c r="C124" s="401">
        <v>11</v>
      </c>
      <c r="D124" s="173" t="s">
        <v>356</v>
      </c>
      <c r="E124" s="391"/>
      <c r="F124" s="686">
        <f t="shared" si="14"/>
        <v>7.5358799999999988</v>
      </c>
      <c r="G124" s="686"/>
      <c r="H124" s="686"/>
      <c r="I124" s="686"/>
      <c r="J124" s="686"/>
      <c r="K124" s="686"/>
      <c r="L124" s="686"/>
      <c r="M124" s="202">
        <v>14</v>
      </c>
      <c r="N124" s="202">
        <v>2</v>
      </c>
      <c r="O124" s="202">
        <v>6</v>
      </c>
      <c r="P124" s="202">
        <v>6</v>
      </c>
    </row>
    <row r="125" spans="1:17" ht="19.5" thickBot="1" x14ac:dyDescent="0.25">
      <c r="A125" s="853"/>
      <c r="B125" s="828"/>
      <c r="C125" s="401">
        <v>12</v>
      </c>
      <c r="D125" s="173" t="s">
        <v>1003</v>
      </c>
      <c r="E125" s="391"/>
      <c r="F125" s="686">
        <f t="shared" si="14"/>
        <v>48.298140000000004</v>
      </c>
      <c r="G125" s="686"/>
      <c r="H125" s="686"/>
      <c r="I125" s="686"/>
      <c r="J125" s="686"/>
      <c r="K125" s="686"/>
      <c r="L125" s="686"/>
      <c r="M125" s="202">
        <v>55</v>
      </c>
      <c r="N125" s="202">
        <v>39</v>
      </c>
      <c r="O125" s="202">
        <v>47</v>
      </c>
      <c r="P125" s="202">
        <v>37</v>
      </c>
    </row>
    <row r="126" spans="1:17" ht="19.5" thickBot="1" x14ac:dyDescent="0.25">
      <c r="A126" s="853"/>
      <c r="B126" s="828"/>
      <c r="C126" s="401">
        <v>13</v>
      </c>
      <c r="D126" s="173" t="s">
        <v>1002</v>
      </c>
      <c r="E126" s="391"/>
      <c r="F126" s="686">
        <f t="shared" si="14"/>
        <v>0</v>
      </c>
      <c r="G126" s="686"/>
      <c r="H126" s="686"/>
      <c r="I126" s="686"/>
      <c r="J126" s="686"/>
      <c r="K126" s="686"/>
      <c r="L126" s="686"/>
      <c r="M126" s="202">
        <v>0</v>
      </c>
      <c r="N126" s="202">
        <v>0</v>
      </c>
      <c r="O126" s="202">
        <v>0</v>
      </c>
      <c r="P126" s="202">
        <v>0</v>
      </c>
    </row>
    <row r="127" spans="1:17" ht="19.5" thickBot="1" x14ac:dyDescent="0.25">
      <c r="A127" s="853"/>
      <c r="B127" s="828"/>
      <c r="C127" s="401">
        <v>14</v>
      </c>
      <c r="D127" s="173" t="s">
        <v>357</v>
      </c>
      <c r="E127" s="391"/>
      <c r="F127" s="686">
        <f t="shared" si="14"/>
        <v>0</v>
      </c>
      <c r="G127" s="686"/>
      <c r="H127" s="686"/>
      <c r="I127" s="686"/>
      <c r="J127" s="686"/>
      <c r="K127" s="686"/>
      <c r="L127" s="686"/>
      <c r="M127" s="202">
        <v>0</v>
      </c>
      <c r="N127" s="202">
        <v>0</v>
      </c>
      <c r="O127" s="202">
        <v>0</v>
      </c>
      <c r="P127" s="202">
        <v>0</v>
      </c>
    </row>
    <row r="128" spans="1:17" ht="19.5" thickBot="1" x14ac:dyDescent="0.25">
      <c r="A128" s="853"/>
      <c r="B128" s="828"/>
      <c r="C128" s="401">
        <v>15</v>
      </c>
      <c r="D128" s="173" t="s">
        <v>358</v>
      </c>
      <c r="E128" s="391"/>
      <c r="F128" s="686">
        <f t="shared" si="14"/>
        <v>0</v>
      </c>
      <c r="G128" s="686"/>
      <c r="H128" s="686"/>
      <c r="I128" s="686"/>
      <c r="J128" s="686"/>
      <c r="K128" s="686"/>
      <c r="L128" s="686"/>
      <c r="M128" s="202">
        <v>0</v>
      </c>
      <c r="N128" s="202">
        <v>0</v>
      </c>
      <c r="O128" s="202">
        <v>0</v>
      </c>
      <c r="P128" s="202">
        <v>0</v>
      </c>
    </row>
    <row r="129" spans="1:17" ht="19.5" customHeight="1" thickBot="1" x14ac:dyDescent="0.25">
      <c r="A129" s="853"/>
      <c r="B129" s="828"/>
      <c r="C129" s="401">
        <v>16</v>
      </c>
      <c r="D129" s="173" t="s">
        <v>359</v>
      </c>
      <c r="E129" s="391"/>
      <c r="F129" s="686">
        <f t="shared" si="14"/>
        <v>0</v>
      </c>
      <c r="G129" s="686"/>
      <c r="H129" s="686"/>
      <c r="I129" s="686"/>
      <c r="J129" s="686"/>
      <c r="K129" s="686"/>
      <c r="L129" s="686"/>
      <c r="M129" s="202">
        <v>0</v>
      </c>
      <c r="N129" s="202">
        <v>0</v>
      </c>
      <c r="O129" s="202">
        <v>0</v>
      </c>
      <c r="P129" s="202">
        <v>0</v>
      </c>
    </row>
    <row r="130" spans="1:17" ht="20.25" customHeight="1" thickBot="1" x14ac:dyDescent="0.3">
      <c r="A130" s="853"/>
      <c r="B130" s="828"/>
      <c r="C130" s="406"/>
      <c r="D130" s="194"/>
      <c r="E130" s="422"/>
      <c r="F130" s="686">
        <f t="shared" si="14"/>
        <v>0</v>
      </c>
      <c r="G130" s="686"/>
      <c r="H130" s="686"/>
      <c r="I130" s="686"/>
      <c r="J130" s="686"/>
      <c r="K130" s="686"/>
      <c r="L130" s="686"/>
      <c r="M130" s="195"/>
      <c r="N130" s="194"/>
      <c r="O130" s="194"/>
      <c r="P130" s="194"/>
    </row>
    <row r="131" spans="1:17" ht="20.25" customHeight="1" thickBot="1" x14ac:dyDescent="0.3">
      <c r="A131" s="853"/>
      <c r="B131" s="828"/>
      <c r="C131" s="406"/>
      <c r="D131" s="194"/>
      <c r="E131" s="422"/>
      <c r="F131" s="686">
        <f t="shared" si="14"/>
        <v>0</v>
      </c>
      <c r="G131" s="686"/>
      <c r="H131" s="686"/>
      <c r="I131" s="686"/>
      <c r="J131" s="686"/>
      <c r="K131" s="686"/>
      <c r="L131" s="686"/>
      <c r="M131" s="195"/>
      <c r="N131" s="194"/>
      <c r="O131" s="194"/>
      <c r="P131" s="194"/>
    </row>
    <row r="132" spans="1:17" ht="18.75" thickBot="1" x14ac:dyDescent="0.3">
      <c r="A132" s="853"/>
      <c r="B132" s="828"/>
      <c r="C132" s="406"/>
      <c r="D132" s="194"/>
      <c r="E132" s="422"/>
      <c r="F132" s="422"/>
      <c r="G132" s="422"/>
      <c r="H132" s="422"/>
      <c r="I132" s="422"/>
      <c r="J132" s="422"/>
      <c r="K132" s="422"/>
      <c r="L132" s="422"/>
      <c r="M132" s="195"/>
      <c r="N132" s="194"/>
      <c r="O132" s="194"/>
      <c r="P132" s="194"/>
      <c r="Q132" s="168"/>
    </row>
    <row r="133" spans="1:17" ht="18.75" thickBot="1" x14ac:dyDescent="0.25">
      <c r="A133" s="853"/>
      <c r="B133" s="828"/>
      <c r="C133" s="401"/>
      <c r="D133" s="3" t="s">
        <v>1313</v>
      </c>
      <c r="E133" s="393"/>
      <c r="F133" s="393"/>
      <c r="G133" s="393"/>
      <c r="H133" s="393"/>
      <c r="I133" s="393"/>
      <c r="J133" s="393"/>
      <c r="K133" s="393"/>
      <c r="L133" s="393"/>
      <c r="M133" s="6">
        <f>SUM(M122:M129)</f>
        <v>69</v>
      </c>
      <c r="N133" s="6">
        <f>SUM(N122:N129)</f>
        <v>41</v>
      </c>
      <c r="O133" s="6">
        <f>SUM(O122:O129)</f>
        <v>53</v>
      </c>
      <c r="P133" s="6">
        <f>SUM(P122:P129)</f>
        <v>43</v>
      </c>
    </row>
    <row r="134" spans="1:17" ht="19.5" thickBot="1" x14ac:dyDescent="0.25">
      <c r="A134" s="853"/>
      <c r="B134" s="828"/>
      <c r="C134" s="401"/>
      <c r="D134" s="3" t="s">
        <v>1315</v>
      </c>
      <c r="E134" s="393"/>
      <c r="F134" s="393"/>
      <c r="G134" s="393"/>
      <c r="H134" s="393"/>
      <c r="I134" s="393"/>
      <c r="J134" s="393"/>
      <c r="K134" s="393"/>
      <c r="L134" s="393"/>
      <c r="M134" s="135">
        <f t="shared" ref="M134:O134" si="15">(M133*1.73*220*0.9)/1000</f>
        <v>23.635260000000002</v>
      </c>
      <c r="N134" s="135">
        <f t="shared" si="15"/>
        <v>14.044139999999999</v>
      </c>
      <c r="O134" s="135">
        <f t="shared" si="15"/>
        <v>18.154619999999998</v>
      </c>
      <c r="P134" s="136"/>
    </row>
    <row r="135" spans="1:17" ht="18.75" thickBot="1" x14ac:dyDescent="0.25">
      <c r="A135" s="853"/>
      <c r="B135" s="828"/>
      <c r="C135" s="401"/>
      <c r="D135" s="3" t="s">
        <v>1317</v>
      </c>
      <c r="E135" s="394"/>
      <c r="F135" s="394"/>
      <c r="G135" s="394"/>
      <c r="H135" s="394"/>
      <c r="I135" s="394"/>
      <c r="J135" s="394"/>
      <c r="K135" s="394"/>
      <c r="L135" s="394"/>
      <c r="M135" s="788">
        <f>(M134+N134+O134)</f>
        <v>55.834019999999995</v>
      </c>
      <c r="N135" s="789"/>
      <c r="O135" s="789"/>
      <c r="P135" s="790"/>
    </row>
    <row r="136" spans="1:17" ht="19.5" thickBot="1" x14ac:dyDescent="0.25">
      <c r="A136" s="854"/>
      <c r="B136" s="829"/>
      <c r="C136" s="406"/>
      <c r="D136" s="42" t="s">
        <v>59</v>
      </c>
      <c r="E136" s="398"/>
      <c r="F136" s="398"/>
      <c r="G136" s="398"/>
      <c r="H136" s="398"/>
      <c r="I136" s="398"/>
      <c r="J136" s="398"/>
      <c r="K136" s="398"/>
      <c r="L136" s="398"/>
      <c r="M136" s="47">
        <f>M133+M117</f>
        <v>99</v>
      </c>
      <c r="N136" s="47">
        <f>N133+N117</f>
        <v>78</v>
      </c>
      <c r="O136" s="47">
        <f>O133+O117</f>
        <v>118</v>
      </c>
      <c r="P136" s="47">
        <f>P133+P117</f>
        <v>70</v>
      </c>
    </row>
    <row r="137" spans="1:17" ht="27.75" customHeight="1" thickBot="1" x14ac:dyDescent="0.25">
      <c r="A137" s="637"/>
      <c r="B137" s="637"/>
      <c r="C137" s="677"/>
      <c r="D137" s="629" t="str">
        <f>HYPERLINK("#Оглавление!h9","&lt;&lt;&lt;&lt;&lt;")</f>
        <v>&lt;&lt;&lt;&lt;&lt;</v>
      </c>
      <c r="E137" s="677"/>
      <c r="F137" s="677"/>
      <c r="G137" s="677"/>
      <c r="H137" s="677"/>
      <c r="I137" s="677"/>
      <c r="J137" s="677"/>
      <c r="K137" s="677"/>
      <c r="L137" s="677"/>
      <c r="M137" s="637"/>
      <c r="N137" s="637"/>
      <c r="O137" s="637"/>
      <c r="P137" s="637"/>
    </row>
    <row r="138" spans="1:17" ht="36.75" thickBot="1" x14ac:dyDescent="0.25">
      <c r="A138" s="193">
        <v>43932</v>
      </c>
      <c r="B138" s="23"/>
      <c r="C138" s="387" t="s">
        <v>1436</v>
      </c>
      <c r="D138" s="124" t="s">
        <v>1351</v>
      </c>
      <c r="E138" s="390" t="s">
        <v>1435</v>
      </c>
      <c r="F138" s="499" t="s">
        <v>1511</v>
      </c>
      <c r="G138" s="499" t="s">
        <v>1557</v>
      </c>
      <c r="H138" s="720" t="s">
        <v>1558</v>
      </c>
      <c r="I138" s="499" t="s">
        <v>1559</v>
      </c>
      <c r="J138" s="720" t="s">
        <v>1446</v>
      </c>
      <c r="K138" s="499" t="s">
        <v>1560</v>
      </c>
      <c r="L138" s="499" t="s">
        <v>1561</v>
      </c>
      <c r="M138" s="166" t="str">
        <f>'Данные по ТП'!C83</f>
        <v>ТМ-400/10</v>
      </c>
      <c r="N138" s="126" t="s">
        <v>1352</v>
      </c>
      <c r="O138" s="125" t="s">
        <v>5</v>
      </c>
      <c r="P138" s="127">
        <f>'Данные по ТП'!F83</f>
        <v>23546</v>
      </c>
    </row>
    <row r="139" spans="1:17" ht="19.5" customHeight="1" thickBot="1" x14ac:dyDescent="0.25">
      <c r="A139" s="794" t="s">
        <v>1572</v>
      </c>
      <c r="B139" s="791" t="s">
        <v>366</v>
      </c>
      <c r="C139" s="401">
        <v>1</v>
      </c>
      <c r="D139" s="173" t="s">
        <v>361</v>
      </c>
      <c r="E139" s="391"/>
      <c r="F139" s="686">
        <f>((O139*1.73*220*0.9)/1000)+((N139*1.73*220*0.9)/1000)+((M139*1.73*220*0.9)/1000)</f>
        <v>0</v>
      </c>
      <c r="G139" s="822">
        <v>232</v>
      </c>
      <c r="H139" s="822">
        <v>231</v>
      </c>
      <c r="I139" s="822">
        <v>240</v>
      </c>
      <c r="J139" s="822">
        <v>406</v>
      </c>
      <c r="K139" s="822">
        <v>405</v>
      </c>
      <c r="L139" s="822">
        <v>409</v>
      </c>
      <c r="M139" s="202"/>
      <c r="N139" s="202"/>
      <c r="O139" s="202"/>
      <c r="P139" s="202"/>
    </row>
    <row r="140" spans="1:17" ht="19.5" thickBot="1" x14ac:dyDescent="0.25">
      <c r="A140" s="853"/>
      <c r="B140" s="828"/>
      <c r="C140" s="401">
        <v>2</v>
      </c>
      <c r="D140" s="173" t="s">
        <v>362</v>
      </c>
      <c r="E140" s="391"/>
      <c r="F140" s="686">
        <f t="shared" ref="F140:F147" si="16">((O140*1.73*220*0.9)/1000)+((N140*1.73*220*0.9)/1000)+((M140*1.73*220*0.9)/1000)</f>
        <v>84.607380000000006</v>
      </c>
      <c r="G140" s="823"/>
      <c r="H140" s="823"/>
      <c r="I140" s="823"/>
      <c r="J140" s="823"/>
      <c r="K140" s="823"/>
      <c r="L140" s="823"/>
      <c r="M140" s="202">
        <v>58</v>
      </c>
      <c r="N140" s="202">
        <v>81</v>
      </c>
      <c r="O140" s="202">
        <v>108</v>
      </c>
      <c r="P140" s="202">
        <v>18</v>
      </c>
    </row>
    <row r="141" spans="1:17" ht="19.5" thickBot="1" x14ac:dyDescent="0.25">
      <c r="A141" s="853"/>
      <c r="B141" s="828"/>
      <c r="C141" s="401">
        <v>3</v>
      </c>
      <c r="D141" s="173" t="s">
        <v>363</v>
      </c>
      <c r="E141" s="391"/>
      <c r="F141" s="686">
        <f t="shared" si="16"/>
        <v>0</v>
      </c>
      <c r="G141" s="686"/>
      <c r="H141" s="686"/>
      <c r="I141" s="686"/>
      <c r="J141" s="686"/>
      <c r="K141" s="686"/>
      <c r="L141" s="686"/>
      <c r="M141" s="202"/>
      <c r="N141" s="202"/>
      <c r="O141" s="202"/>
      <c r="P141" s="202"/>
    </row>
    <row r="142" spans="1:17" ht="19.5" thickBot="1" x14ac:dyDescent="0.25">
      <c r="A142" s="853"/>
      <c r="B142" s="828"/>
      <c r="C142" s="401">
        <v>4</v>
      </c>
      <c r="D142" s="173" t="s">
        <v>364</v>
      </c>
      <c r="E142" s="391"/>
      <c r="F142" s="686">
        <f t="shared" si="16"/>
        <v>52.408619999999999</v>
      </c>
      <c r="G142" s="686"/>
      <c r="H142" s="686"/>
      <c r="I142" s="686"/>
      <c r="J142" s="686"/>
      <c r="K142" s="686"/>
      <c r="L142" s="686"/>
      <c r="M142" s="202">
        <v>69</v>
      </c>
      <c r="N142" s="202">
        <v>39</v>
      </c>
      <c r="O142" s="202">
        <v>45</v>
      </c>
      <c r="P142" s="202">
        <v>29</v>
      </c>
    </row>
    <row r="143" spans="1:17" ht="19.5" thickBot="1" x14ac:dyDescent="0.25">
      <c r="A143" s="853"/>
      <c r="B143" s="828"/>
      <c r="C143" s="401">
        <v>5</v>
      </c>
      <c r="D143" s="173" t="s">
        <v>350</v>
      </c>
      <c r="E143" s="391"/>
      <c r="F143" s="686">
        <f t="shared" si="16"/>
        <v>0</v>
      </c>
      <c r="G143" s="686"/>
      <c r="H143" s="686"/>
      <c r="I143" s="686"/>
      <c r="J143" s="686"/>
      <c r="K143" s="686"/>
      <c r="L143" s="686"/>
      <c r="M143" s="202"/>
      <c r="N143" s="202"/>
      <c r="O143" s="202"/>
      <c r="P143" s="202"/>
    </row>
    <row r="144" spans="1:17" ht="23.25" customHeight="1" thickBot="1" x14ac:dyDescent="0.25">
      <c r="A144" s="853"/>
      <c r="B144" s="828"/>
      <c r="C144" s="401">
        <v>6</v>
      </c>
      <c r="D144" s="173" t="s">
        <v>365</v>
      </c>
      <c r="E144" s="391"/>
      <c r="F144" s="686">
        <f t="shared" si="16"/>
        <v>0.68508000000000002</v>
      </c>
      <c r="G144" s="686"/>
      <c r="H144" s="686"/>
      <c r="I144" s="686"/>
      <c r="J144" s="686"/>
      <c r="K144" s="686"/>
      <c r="L144" s="686"/>
      <c r="M144" s="202">
        <v>0</v>
      </c>
      <c r="N144" s="202">
        <v>1</v>
      </c>
      <c r="O144" s="202">
        <v>1</v>
      </c>
      <c r="P144" s="202">
        <v>1</v>
      </c>
    </row>
    <row r="145" spans="1:17" ht="19.5" thickBot="1" x14ac:dyDescent="0.25">
      <c r="A145" s="853"/>
      <c r="B145" s="828"/>
      <c r="C145" s="401">
        <v>7</v>
      </c>
      <c r="D145" s="173" t="s">
        <v>29</v>
      </c>
      <c r="E145" s="391"/>
      <c r="F145" s="686">
        <f t="shared" si="16"/>
        <v>0</v>
      </c>
      <c r="G145" s="686"/>
      <c r="H145" s="686"/>
      <c r="I145" s="686"/>
      <c r="J145" s="686"/>
      <c r="K145" s="686"/>
      <c r="L145" s="686"/>
      <c r="M145" s="202"/>
      <c r="N145" s="202"/>
      <c r="O145" s="202"/>
      <c r="P145" s="202"/>
    </row>
    <row r="146" spans="1:17" ht="19.5" thickBot="1" x14ac:dyDescent="0.25">
      <c r="A146" s="853"/>
      <c r="B146" s="828"/>
      <c r="C146" s="401">
        <v>8</v>
      </c>
      <c r="D146" s="173" t="s">
        <v>372</v>
      </c>
      <c r="E146" s="391"/>
      <c r="F146" s="686">
        <f t="shared" si="16"/>
        <v>31.85622</v>
      </c>
      <c r="G146" s="686"/>
      <c r="H146" s="686"/>
      <c r="I146" s="686"/>
      <c r="J146" s="686"/>
      <c r="K146" s="686"/>
      <c r="L146" s="686"/>
      <c r="M146" s="202">
        <v>37</v>
      </c>
      <c r="N146" s="202">
        <v>30</v>
      </c>
      <c r="O146" s="202">
        <v>26</v>
      </c>
      <c r="P146" s="202">
        <v>11</v>
      </c>
    </row>
    <row r="147" spans="1:17" ht="19.5" thickBot="1" x14ac:dyDescent="0.25">
      <c r="A147" s="853"/>
      <c r="B147" s="828"/>
      <c r="C147" s="401"/>
      <c r="D147" s="173"/>
      <c r="E147" s="391"/>
      <c r="F147" s="686">
        <f t="shared" si="16"/>
        <v>0</v>
      </c>
      <c r="G147" s="686"/>
      <c r="H147" s="686"/>
      <c r="I147" s="686"/>
      <c r="J147" s="686"/>
      <c r="K147" s="686"/>
      <c r="L147" s="686"/>
      <c r="M147" s="361"/>
      <c r="N147" s="361"/>
      <c r="O147" s="361"/>
      <c r="P147" s="361"/>
    </row>
    <row r="148" spans="1:17" ht="19.5" thickBot="1" x14ac:dyDescent="0.25">
      <c r="A148" s="853"/>
      <c r="B148" s="828"/>
      <c r="C148" s="401"/>
      <c r="D148" s="173"/>
      <c r="E148" s="391"/>
      <c r="F148" s="391"/>
      <c r="G148" s="391"/>
      <c r="H148" s="391"/>
      <c r="I148" s="391"/>
      <c r="J148" s="391"/>
      <c r="K148" s="391"/>
      <c r="L148" s="391"/>
      <c r="M148" s="361"/>
      <c r="N148" s="361"/>
      <c r="O148" s="361"/>
      <c r="P148" s="361"/>
    </row>
    <row r="149" spans="1:17" ht="18" customHeight="1" thickBot="1" x14ac:dyDescent="0.3">
      <c r="A149" s="853"/>
      <c r="B149" s="828"/>
      <c r="C149" s="406"/>
      <c r="D149" s="194"/>
      <c r="E149" s="422"/>
      <c r="F149" s="422"/>
      <c r="G149" s="422"/>
      <c r="H149" s="422"/>
      <c r="I149" s="422"/>
      <c r="J149" s="422"/>
      <c r="K149" s="422"/>
      <c r="L149" s="422"/>
      <c r="M149" s="195"/>
      <c r="N149" s="194"/>
      <c r="O149" s="194"/>
      <c r="P149" s="194"/>
    </row>
    <row r="150" spans="1:17" ht="18.75" thickBot="1" x14ac:dyDescent="0.25">
      <c r="A150" s="853"/>
      <c r="B150" s="828"/>
      <c r="C150" s="401"/>
      <c r="D150" s="3" t="s">
        <v>1314</v>
      </c>
      <c r="E150" s="393"/>
      <c r="F150" s="393"/>
      <c r="G150" s="393"/>
      <c r="H150" s="393"/>
      <c r="I150" s="393"/>
      <c r="J150" s="393"/>
      <c r="K150" s="393"/>
      <c r="L150" s="393"/>
      <c r="M150" s="6">
        <f>SUM(M140:M146)</f>
        <v>164</v>
      </c>
      <c r="N150" s="6">
        <f>SUM(N140:N146)</f>
        <v>151</v>
      </c>
      <c r="O150" s="6">
        <f>SUM(O140:O146)</f>
        <v>180</v>
      </c>
      <c r="P150" s="6">
        <f>SUM(P140:P146)</f>
        <v>59</v>
      </c>
      <c r="Q150" s="168"/>
    </row>
    <row r="151" spans="1:17" ht="19.5" thickBot="1" x14ac:dyDescent="0.25">
      <c r="A151" s="853"/>
      <c r="B151" s="828"/>
      <c r="C151" s="401"/>
      <c r="D151" s="3" t="s">
        <v>1315</v>
      </c>
      <c r="E151" s="393"/>
      <c r="F151" s="393"/>
      <c r="G151" s="393"/>
      <c r="H151" s="393"/>
      <c r="I151" s="393"/>
      <c r="J151" s="393"/>
      <c r="K151" s="393"/>
      <c r="L151" s="393"/>
      <c r="M151" s="135">
        <f t="shared" ref="M151:O151" si="17">(M150*1.73*220*0.9)/1000</f>
        <v>56.176559999999995</v>
      </c>
      <c r="N151" s="135">
        <f t="shared" si="17"/>
        <v>51.723540000000007</v>
      </c>
      <c r="O151" s="135">
        <f t="shared" si="17"/>
        <v>61.657200000000003</v>
      </c>
      <c r="P151" s="136"/>
    </row>
    <row r="152" spans="1:17" ht="18.75" thickBot="1" x14ac:dyDescent="0.25">
      <c r="A152" s="853"/>
      <c r="B152" s="828"/>
      <c r="C152" s="401"/>
      <c r="D152" s="3" t="s">
        <v>1316</v>
      </c>
      <c r="E152" s="394"/>
      <c r="F152" s="394"/>
      <c r="G152" s="394"/>
      <c r="H152" s="394"/>
      <c r="I152" s="394"/>
      <c r="J152" s="394"/>
      <c r="K152" s="394"/>
      <c r="L152" s="394"/>
      <c r="M152" s="788">
        <f>(M151+N151+O151)</f>
        <v>169.5573</v>
      </c>
      <c r="N152" s="789"/>
      <c r="O152" s="789"/>
      <c r="P152" s="790"/>
    </row>
    <row r="153" spans="1:17" ht="19.5" thickBot="1" x14ac:dyDescent="0.25">
      <c r="A153" s="853"/>
      <c r="B153" s="828"/>
      <c r="C153" s="404"/>
      <c r="D153" s="830"/>
      <c r="E153" s="858"/>
      <c r="F153" s="858"/>
      <c r="G153" s="858"/>
      <c r="H153" s="858"/>
      <c r="I153" s="858"/>
      <c r="J153" s="858"/>
      <c r="K153" s="858"/>
      <c r="L153" s="858"/>
      <c r="M153" s="831"/>
      <c r="N153" s="831"/>
      <c r="O153" s="831"/>
      <c r="P153" s="832"/>
    </row>
    <row r="154" spans="1:17" ht="36.75" thickBot="1" x14ac:dyDescent="0.25">
      <c r="A154" s="853"/>
      <c r="B154" s="828"/>
      <c r="C154" s="387" t="s">
        <v>1436</v>
      </c>
      <c r="D154" s="124" t="s">
        <v>1327</v>
      </c>
      <c r="E154" s="390" t="s">
        <v>1435</v>
      </c>
      <c r="F154" s="499" t="s">
        <v>1511</v>
      </c>
      <c r="G154" s="499" t="s">
        <v>1557</v>
      </c>
      <c r="H154" s="720" t="s">
        <v>1558</v>
      </c>
      <c r="I154" s="499" t="s">
        <v>1559</v>
      </c>
      <c r="J154" s="720" t="s">
        <v>1446</v>
      </c>
      <c r="K154" s="499" t="s">
        <v>1560</v>
      </c>
      <c r="L154" s="499" t="s">
        <v>1561</v>
      </c>
      <c r="M154" s="166" t="str">
        <f>'Данные по ТП'!C84</f>
        <v>ТМ-400/10</v>
      </c>
      <c r="N154" s="126" t="s">
        <v>1352</v>
      </c>
      <c r="O154" s="125" t="s">
        <v>5</v>
      </c>
      <c r="P154" s="138">
        <f>'Данные по ТП'!F84</f>
        <v>18296</v>
      </c>
    </row>
    <row r="155" spans="1:17" ht="19.5" customHeight="1" thickBot="1" x14ac:dyDescent="0.25">
      <c r="A155" s="853"/>
      <c r="B155" s="828"/>
      <c r="C155" s="401">
        <v>9</v>
      </c>
      <c r="D155" s="173" t="s">
        <v>373</v>
      </c>
      <c r="E155" s="391"/>
      <c r="F155" s="686">
        <f>((O155*1.73*220*0.9)/1000)+((N155*1.73*220*0.9)/1000)+((M155*1.73*220*0.9)/1000)</f>
        <v>0</v>
      </c>
      <c r="G155" s="822">
        <v>235</v>
      </c>
      <c r="H155" s="822">
        <v>237</v>
      </c>
      <c r="I155" s="822">
        <v>231</v>
      </c>
      <c r="J155" s="822">
        <v>406</v>
      </c>
      <c r="K155" s="822">
        <v>407</v>
      </c>
      <c r="L155" s="822">
        <v>409</v>
      </c>
      <c r="M155" s="202"/>
      <c r="N155" s="202"/>
      <c r="O155" s="202"/>
      <c r="P155" s="202"/>
    </row>
    <row r="156" spans="1:17" ht="19.5" thickBot="1" x14ac:dyDescent="0.25">
      <c r="A156" s="853"/>
      <c r="B156" s="828"/>
      <c r="C156" s="401">
        <v>10</v>
      </c>
      <c r="D156" s="173" t="s">
        <v>374</v>
      </c>
      <c r="E156" s="391"/>
      <c r="F156" s="686">
        <f t="shared" ref="F156:F163" si="18">((O156*1.73*220*0.9)/1000)+((N156*1.73*220*0.9)/1000)+((M156*1.73*220*0.9)/1000)</f>
        <v>35.624159999999996</v>
      </c>
      <c r="G156" s="823"/>
      <c r="H156" s="823"/>
      <c r="I156" s="823"/>
      <c r="J156" s="823"/>
      <c r="K156" s="823"/>
      <c r="L156" s="823"/>
      <c r="M156" s="202">
        <v>25</v>
      </c>
      <c r="N156" s="202">
        <v>27</v>
      </c>
      <c r="O156" s="202">
        <v>52</v>
      </c>
      <c r="P156" s="202">
        <v>12</v>
      </c>
    </row>
    <row r="157" spans="1:17" ht="19.5" thickBot="1" x14ac:dyDescent="0.25">
      <c r="A157" s="853"/>
      <c r="B157" s="828"/>
      <c r="C157" s="401">
        <v>11</v>
      </c>
      <c r="D157" s="173" t="s">
        <v>375</v>
      </c>
      <c r="E157" s="391"/>
      <c r="F157" s="686">
        <f t="shared" si="18"/>
        <v>0</v>
      </c>
      <c r="G157" s="686"/>
      <c r="H157" s="686"/>
      <c r="I157" s="686"/>
      <c r="J157" s="686"/>
      <c r="K157" s="686"/>
      <c r="L157" s="686"/>
      <c r="M157" s="202"/>
      <c r="N157" s="202"/>
      <c r="O157" s="202"/>
      <c r="P157" s="202"/>
    </row>
    <row r="158" spans="1:17" ht="19.5" thickBot="1" x14ac:dyDescent="0.25">
      <c r="A158" s="853"/>
      <c r="B158" s="828"/>
      <c r="C158" s="401">
        <v>12</v>
      </c>
      <c r="D158" s="173" t="s">
        <v>1633</v>
      </c>
      <c r="E158" s="391"/>
      <c r="F158" s="686">
        <f t="shared" si="18"/>
        <v>56.519099999999995</v>
      </c>
      <c r="G158" s="686"/>
      <c r="H158" s="686"/>
      <c r="I158" s="686"/>
      <c r="J158" s="686"/>
      <c r="K158" s="686"/>
      <c r="L158" s="686"/>
      <c r="M158" s="202">
        <v>66</v>
      </c>
      <c r="N158" s="202">
        <v>58</v>
      </c>
      <c r="O158" s="202">
        <v>41</v>
      </c>
      <c r="P158" s="202">
        <v>17</v>
      </c>
    </row>
    <row r="159" spans="1:17" ht="19.5" thickBot="1" x14ac:dyDescent="0.25">
      <c r="A159" s="853"/>
      <c r="B159" s="828"/>
      <c r="C159" s="401">
        <v>13</v>
      </c>
      <c r="D159" s="173" t="s">
        <v>376</v>
      </c>
      <c r="E159" s="391"/>
      <c r="F159" s="686">
        <f t="shared" si="18"/>
        <v>0</v>
      </c>
      <c r="G159" s="686"/>
      <c r="H159" s="686"/>
      <c r="I159" s="686"/>
      <c r="J159" s="686"/>
      <c r="K159" s="686"/>
      <c r="L159" s="686"/>
      <c r="M159" s="202"/>
      <c r="N159" s="202"/>
      <c r="O159" s="202"/>
      <c r="P159" s="202"/>
    </row>
    <row r="160" spans="1:17" ht="19.5" thickBot="1" x14ac:dyDescent="0.25">
      <c r="A160" s="853"/>
      <c r="B160" s="828"/>
      <c r="C160" s="401">
        <v>14</v>
      </c>
      <c r="D160" s="173" t="s">
        <v>1475</v>
      </c>
      <c r="E160" s="391"/>
      <c r="F160" s="686">
        <f t="shared" si="18"/>
        <v>0</v>
      </c>
      <c r="G160" s="686"/>
      <c r="H160" s="686"/>
      <c r="I160" s="686"/>
      <c r="J160" s="686"/>
      <c r="K160" s="686"/>
      <c r="L160" s="686"/>
      <c r="M160" s="202"/>
      <c r="N160" s="202"/>
      <c r="O160" s="202"/>
      <c r="P160" s="202"/>
    </row>
    <row r="161" spans="1:17" ht="19.5" thickBot="1" x14ac:dyDescent="0.25">
      <c r="A161" s="853"/>
      <c r="B161" s="828"/>
      <c r="C161" s="401">
        <v>15</v>
      </c>
      <c r="D161" s="173" t="s">
        <v>377</v>
      </c>
      <c r="E161" s="391"/>
      <c r="F161" s="686">
        <f t="shared" si="18"/>
        <v>0</v>
      </c>
      <c r="G161" s="686"/>
      <c r="H161" s="686"/>
      <c r="I161" s="686"/>
      <c r="J161" s="686"/>
      <c r="K161" s="686"/>
      <c r="L161" s="686"/>
      <c r="M161" s="202"/>
      <c r="N161" s="202"/>
      <c r="O161" s="202"/>
      <c r="P161" s="202"/>
    </row>
    <row r="162" spans="1:17" ht="19.5" thickBot="1" x14ac:dyDescent="0.25">
      <c r="A162" s="853"/>
      <c r="B162" s="828"/>
      <c r="C162" s="401">
        <v>16</v>
      </c>
      <c r="D162" s="173" t="s">
        <v>1004</v>
      </c>
      <c r="E162" s="391"/>
      <c r="F162" s="686">
        <f t="shared" si="18"/>
        <v>49.668299999999995</v>
      </c>
      <c r="G162" s="686"/>
      <c r="H162" s="686"/>
      <c r="I162" s="686"/>
      <c r="J162" s="686"/>
      <c r="K162" s="686"/>
      <c r="L162" s="686"/>
      <c r="M162" s="202">
        <v>23</v>
      </c>
      <c r="N162" s="202">
        <v>55</v>
      </c>
      <c r="O162" s="202">
        <v>67</v>
      </c>
      <c r="P162" s="202">
        <v>13</v>
      </c>
    </row>
    <row r="163" spans="1:17" ht="18" customHeight="1" thickBot="1" x14ac:dyDescent="0.3">
      <c r="A163" s="853"/>
      <c r="B163" s="828"/>
      <c r="C163" s="406"/>
      <c r="D163" s="194"/>
      <c r="E163" s="422"/>
      <c r="F163" s="686">
        <f t="shared" si="18"/>
        <v>0</v>
      </c>
      <c r="G163" s="686"/>
      <c r="H163" s="686"/>
      <c r="I163" s="686"/>
      <c r="J163" s="686"/>
      <c r="K163" s="686"/>
      <c r="L163" s="686"/>
      <c r="M163" s="195"/>
      <c r="N163" s="194"/>
      <c r="O163" s="194"/>
      <c r="P163" s="194"/>
    </row>
    <row r="164" spans="1:17" ht="18" customHeight="1" thickBot="1" x14ac:dyDescent="0.3">
      <c r="A164" s="853"/>
      <c r="B164" s="828"/>
      <c r="C164" s="406"/>
      <c r="D164" s="194"/>
      <c r="E164" s="422"/>
      <c r="F164" s="422"/>
      <c r="G164" s="422"/>
      <c r="H164" s="422"/>
      <c r="I164" s="422"/>
      <c r="J164" s="422"/>
      <c r="K164" s="422"/>
      <c r="L164" s="422"/>
      <c r="M164" s="195"/>
      <c r="N164" s="194"/>
      <c r="O164" s="194"/>
      <c r="P164" s="194"/>
    </row>
    <row r="165" spans="1:17" ht="18.75" thickBot="1" x14ac:dyDescent="0.3">
      <c r="A165" s="853"/>
      <c r="B165" s="828"/>
      <c r="C165" s="406"/>
      <c r="D165" s="194"/>
      <c r="E165" s="422"/>
      <c r="F165" s="422"/>
      <c r="G165" s="422"/>
      <c r="H165" s="422"/>
      <c r="I165" s="422"/>
      <c r="J165" s="422"/>
      <c r="K165" s="422"/>
      <c r="L165" s="422"/>
      <c r="M165" s="195"/>
      <c r="N165" s="194"/>
      <c r="O165" s="194"/>
      <c r="P165" s="194"/>
      <c r="Q165" s="168"/>
    </row>
    <row r="166" spans="1:17" ht="18.75" thickBot="1" x14ac:dyDescent="0.25">
      <c r="A166" s="853"/>
      <c r="B166" s="828"/>
      <c r="C166" s="401"/>
      <c r="D166" s="3" t="s">
        <v>1313</v>
      </c>
      <c r="E166" s="393"/>
      <c r="F166" s="393"/>
      <c r="G166" s="393"/>
      <c r="H166" s="393"/>
      <c r="I166" s="393"/>
      <c r="J166" s="393"/>
      <c r="K166" s="393"/>
      <c r="L166" s="393"/>
      <c r="M166" s="6">
        <f>SUM(M155:M162)</f>
        <v>114</v>
      </c>
      <c r="N166" s="6">
        <f>SUM(N155:N162)</f>
        <v>140</v>
      </c>
      <c r="O166" s="6">
        <f>SUM(O155:O162)</f>
        <v>160</v>
      </c>
      <c r="P166" s="6">
        <f>SUM(P155:P162)</f>
        <v>42</v>
      </c>
    </row>
    <row r="167" spans="1:17" ht="19.5" thickBot="1" x14ac:dyDescent="0.25">
      <c r="A167" s="853"/>
      <c r="B167" s="828"/>
      <c r="C167" s="401"/>
      <c r="D167" s="3" t="s">
        <v>1315</v>
      </c>
      <c r="E167" s="393"/>
      <c r="F167" s="393"/>
      <c r="G167" s="393"/>
      <c r="H167" s="393"/>
      <c r="I167" s="393"/>
      <c r="J167" s="393"/>
      <c r="K167" s="393"/>
      <c r="L167" s="393"/>
      <c r="M167" s="135">
        <f t="shared" ref="M167:O167" si="19">(M166*1.73*220*0.9)/1000</f>
        <v>39.049560000000007</v>
      </c>
      <c r="N167" s="135">
        <f t="shared" si="19"/>
        <v>47.955599999999997</v>
      </c>
      <c r="O167" s="135">
        <f t="shared" si="19"/>
        <v>54.806400000000004</v>
      </c>
      <c r="P167" s="136"/>
    </row>
    <row r="168" spans="1:17" ht="18.75" thickBot="1" x14ac:dyDescent="0.25">
      <c r="A168" s="853"/>
      <c r="B168" s="828"/>
      <c r="C168" s="401"/>
      <c r="D168" s="3" t="s">
        <v>1317</v>
      </c>
      <c r="E168" s="394"/>
      <c r="F168" s="394"/>
      <c r="G168" s="394"/>
      <c r="H168" s="394"/>
      <c r="I168" s="394"/>
      <c r="J168" s="394"/>
      <c r="K168" s="394"/>
      <c r="L168" s="394"/>
      <c r="M168" s="788">
        <f>(M167+N167+O167)</f>
        <v>141.81156000000001</v>
      </c>
      <c r="N168" s="789"/>
      <c r="O168" s="789"/>
      <c r="P168" s="790"/>
    </row>
    <row r="169" spans="1:17" ht="19.5" thickBot="1" x14ac:dyDescent="0.25">
      <c r="A169" s="854"/>
      <c r="B169" s="829"/>
      <c r="C169" s="406"/>
      <c r="D169" s="42" t="s">
        <v>59</v>
      </c>
      <c r="E169" s="398"/>
      <c r="F169" s="398"/>
      <c r="G169" s="398"/>
      <c r="H169" s="398"/>
      <c r="I169" s="398"/>
      <c r="J169" s="398"/>
      <c r="K169" s="398"/>
      <c r="L169" s="398"/>
      <c r="M169" s="47">
        <f>M166+M150</f>
        <v>278</v>
      </c>
      <c r="N169" s="47">
        <f>N166+N150</f>
        <v>291</v>
      </c>
      <c r="O169" s="47">
        <f>O166+O150</f>
        <v>340</v>
      </c>
      <c r="P169" s="47">
        <f>P166+P150</f>
        <v>101</v>
      </c>
    </row>
    <row r="170" spans="1:17" ht="33" customHeight="1" thickBot="1" x14ac:dyDescent="0.25">
      <c r="A170" s="637"/>
      <c r="B170" s="637"/>
      <c r="C170" s="677"/>
      <c r="D170" s="629" t="str">
        <f>HYPERLINK("#Оглавление!h9","&lt;&lt;&lt;&lt;&lt;")</f>
        <v>&lt;&lt;&lt;&lt;&lt;</v>
      </c>
      <c r="E170" s="677"/>
      <c r="F170" s="677"/>
      <c r="G170" s="677"/>
      <c r="H170" s="677"/>
      <c r="I170" s="677"/>
      <c r="J170" s="677"/>
      <c r="K170" s="677"/>
      <c r="L170" s="677"/>
      <c r="M170" s="637"/>
      <c r="N170" s="637"/>
      <c r="O170" s="637"/>
      <c r="P170" s="637"/>
    </row>
    <row r="171" spans="1:17" ht="36.75" thickBot="1" x14ac:dyDescent="0.25">
      <c r="A171" s="193">
        <v>43932</v>
      </c>
      <c r="B171" s="23"/>
      <c r="C171" s="387" t="s">
        <v>1436</v>
      </c>
      <c r="D171" s="124" t="s">
        <v>1351</v>
      </c>
      <c r="E171" s="390" t="s">
        <v>1435</v>
      </c>
      <c r="F171" s="499" t="s">
        <v>1511</v>
      </c>
      <c r="G171" s="499" t="s">
        <v>1557</v>
      </c>
      <c r="H171" s="720" t="s">
        <v>1558</v>
      </c>
      <c r="I171" s="499" t="s">
        <v>1559</v>
      </c>
      <c r="J171" s="720" t="s">
        <v>1446</v>
      </c>
      <c r="K171" s="499" t="s">
        <v>1560</v>
      </c>
      <c r="L171" s="499" t="s">
        <v>1561</v>
      </c>
      <c r="M171" s="166" t="str">
        <f>'Данные по ТП'!C85</f>
        <v>ТМ-400/10</v>
      </c>
      <c r="N171" s="126" t="s">
        <v>1352</v>
      </c>
      <c r="O171" s="125" t="s">
        <v>5</v>
      </c>
      <c r="P171" s="127">
        <f>'Данные по ТП'!F85</f>
        <v>16256</v>
      </c>
    </row>
    <row r="172" spans="1:17" ht="19.5" customHeight="1" thickBot="1" x14ac:dyDescent="0.25">
      <c r="A172" s="794" t="s">
        <v>1572</v>
      </c>
      <c r="B172" s="791" t="s">
        <v>382</v>
      </c>
      <c r="C172" s="401">
        <v>1</v>
      </c>
      <c r="D172" s="173" t="s">
        <v>367</v>
      </c>
      <c r="E172" s="391"/>
      <c r="F172" s="686">
        <f>((O172*1.73*220*0.9)/1000)+((N172*1.73*220*0.9)/1000)+((M172*1.73*220*0.9)/1000)</f>
        <v>0</v>
      </c>
      <c r="G172" s="822"/>
      <c r="H172" s="822"/>
      <c r="I172" s="822"/>
      <c r="J172" s="822"/>
      <c r="K172" s="822"/>
      <c r="L172" s="822"/>
      <c r="M172" s="202">
        <v>0</v>
      </c>
      <c r="N172" s="202">
        <v>0</v>
      </c>
      <c r="O172" s="202">
        <v>0</v>
      </c>
      <c r="P172" s="202">
        <v>0</v>
      </c>
    </row>
    <row r="173" spans="1:17" ht="19.5" thickBot="1" x14ac:dyDescent="0.25">
      <c r="A173" s="853"/>
      <c r="B173" s="828"/>
      <c r="C173" s="401">
        <v>2</v>
      </c>
      <c r="D173" s="173" t="s">
        <v>371</v>
      </c>
      <c r="E173" s="391"/>
      <c r="F173" s="686">
        <f t="shared" ref="F173:F180" si="20">((O173*1.73*220*0.9)/1000)+((N173*1.73*220*0.9)/1000)+((M173*1.73*220*0.9)/1000)</f>
        <v>0</v>
      </c>
      <c r="G173" s="823"/>
      <c r="H173" s="823"/>
      <c r="I173" s="823"/>
      <c r="J173" s="823"/>
      <c r="K173" s="823"/>
      <c r="L173" s="823"/>
      <c r="M173" s="202">
        <v>0</v>
      </c>
      <c r="N173" s="202">
        <v>0</v>
      </c>
      <c r="O173" s="202">
        <v>0</v>
      </c>
      <c r="P173" s="202">
        <v>0</v>
      </c>
    </row>
    <row r="174" spans="1:17" ht="19.5" thickBot="1" x14ac:dyDescent="0.25">
      <c r="A174" s="853"/>
      <c r="B174" s="828"/>
      <c r="C174" s="401">
        <v>3</v>
      </c>
      <c r="D174" s="173" t="s">
        <v>363</v>
      </c>
      <c r="E174" s="391"/>
      <c r="F174" s="686">
        <f t="shared" si="20"/>
        <v>0</v>
      </c>
      <c r="G174" s="686"/>
      <c r="H174" s="686"/>
      <c r="I174" s="686"/>
      <c r="J174" s="686"/>
      <c r="K174" s="686"/>
      <c r="L174" s="686"/>
      <c r="M174" s="202"/>
      <c r="N174" s="202"/>
      <c r="O174" s="202"/>
      <c r="P174" s="202"/>
    </row>
    <row r="175" spans="1:17" ht="19.5" thickBot="1" x14ac:dyDescent="0.25">
      <c r="A175" s="853"/>
      <c r="B175" s="828"/>
      <c r="C175" s="401">
        <v>4</v>
      </c>
      <c r="D175" s="173" t="s">
        <v>368</v>
      </c>
      <c r="E175" s="391"/>
      <c r="F175" s="686">
        <f t="shared" si="20"/>
        <v>0</v>
      </c>
      <c r="G175" s="686"/>
      <c r="H175" s="686"/>
      <c r="I175" s="686"/>
      <c r="J175" s="686"/>
      <c r="K175" s="686"/>
      <c r="L175" s="686"/>
      <c r="M175" s="202"/>
      <c r="N175" s="202"/>
      <c r="O175" s="202"/>
      <c r="P175" s="202"/>
    </row>
    <row r="176" spans="1:17" ht="19.5" thickBot="1" x14ac:dyDescent="0.25">
      <c r="A176" s="853"/>
      <c r="B176" s="828"/>
      <c r="C176" s="401">
        <v>5</v>
      </c>
      <c r="D176" s="173" t="s">
        <v>350</v>
      </c>
      <c r="E176" s="391"/>
      <c r="F176" s="686">
        <f t="shared" si="20"/>
        <v>0</v>
      </c>
      <c r="G176" s="686"/>
      <c r="H176" s="686"/>
      <c r="I176" s="686"/>
      <c r="J176" s="686"/>
      <c r="K176" s="686"/>
      <c r="L176" s="686"/>
      <c r="M176" s="202"/>
      <c r="N176" s="202"/>
      <c r="O176" s="202"/>
      <c r="P176" s="202"/>
    </row>
    <row r="177" spans="1:17" ht="19.5" thickBot="1" x14ac:dyDescent="0.25">
      <c r="A177" s="853"/>
      <c r="B177" s="828"/>
      <c r="C177" s="401">
        <v>6</v>
      </c>
      <c r="D177" s="173" t="s">
        <v>370</v>
      </c>
      <c r="E177" s="391"/>
      <c r="F177" s="686">
        <f t="shared" si="20"/>
        <v>32.5413</v>
      </c>
      <c r="G177" s="686"/>
      <c r="H177" s="686"/>
      <c r="I177" s="686"/>
      <c r="J177" s="686"/>
      <c r="K177" s="686"/>
      <c r="L177" s="686"/>
      <c r="M177" s="202">
        <v>26</v>
      </c>
      <c r="N177" s="202">
        <v>37</v>
      </c>
      <c r="O177" s="202">
        <v>32</v>
      </c>
      <c r="P177" s="202">
        <v>2</v>
      </c>
    </row>
    <row r="178" spans="1:17" ht="19.5" thickBot="1" x14ac:dyDescent="0.25">
      <c r="A178" s="853"/>
      <c r="B178" s="828"/>
      <c r="C178" s="401">
        <v>7</v>
      </c>
      <c r="D178" s="173" t="s">
        <v>369</v>
      </c>
      <c r="E178" s="391"/>
      <c r="F178" s="686">
        <f t="shared" si="20"/>
        <v>0</v>
      </c>
      <c r="G178" s="686"/>
      <c r="H178" s="686"/>
      <c r="I178" s="686"/>
      <c r="J178" s="686"/>
      <c r="K178" s="686"/>
      <c r="L178" s="686"/>
      <c r="M178" s="202"/>
      <c r="N178" s="202"/>
      <c r="O178" s="202"/>
      <c r="P178" s="202"/>
    </row>
    <row r="179" spans="1:17" ht="19.5" thickBot="1" x14ac:dyDescent="0.25">
      <c r="A179" s="853"/>
      <c r="B179" s="828"/>
      <c r="C179" s="401">
        <v>8</v>
      </c>
      <c r="D179" s="173" t="s">
        <v>1005</v>
      </c>
      <c r="E179" s="391"/>
      <c r="F179" s="686">
        <f t="shared" si="20"/>
        <v>48.983219999999996</v>
      </c>
      <c r="G179" s="686"/>
      <c r="H179" s="686"/>
      <c r="I179" s="686"/>
      <c r="J179" s="686"/>
      <c r="K179" s="686"/>
      <c r="L179" s="686"/>
      <c r="M179" s="202">
        <v>43</v>
      </c>
      <c r="N179" s="202">
        <v>70</v>
      </c>
      <c r="O179" s="202">
        <v>30</v>
      </c>
      <c r="P179" s="202">
        <v>19</v>
      </c>
    </row>
    <row r="180" spans="1:17" ht="19.5" thickBot="1" x14ac:dyDescent="0.25">
      <c r="A180" s="853"/>
      <c r="B180" s="828"/>
      <c r="C180" s="401"/>
      <c r="D180" s="173"/>
      <c r="E180" s="391"/>
      <c r="F180" s="686">
        <f t="shared" si="20"/>
        <v>0</v>
      </c>
      <c r="G180" s="686"/>
      <c r="H180" s="686"/>
      <c r="I180" s="686"/>
      <c r="J180" s="686"/>
      <c r="K180" s="686"/>
      <c r="L180" s="686"/>
      <c r="M180" s="361"/>
      <c r="N180" s="361"/>
      <c r="O180" s="361"/>
      <c r="P180" s="361"/>
    </row>
    <row r="181" spans="1:17" ht="19.5" thickBot="1" x14ac:dyDescent="0.25">
      <c r="A181" s="853"/>
      <c r="B181" s="828"/>
      <c r="C181" s="401"/>
      <c r="D181" s="173"/>
      <c r="E181" s="391"/>
      <c r="F181" s="391"/>
      <c r="G181" s="391"/>
      <c r="H181" s="391"/>
      <c r="I181" s="391"/>
      <c r="J181" s="391"/>
      <c r="K181" s="391"/>
      <c r="L181" s="391"/>
      <c r="M181" s="361"/>
      <c r="N181" s="361"/>
      <c r="O181" s="361"/>
      <c r="P181" s="361"/>
    </row>
    <row r="182" spans="1:17" ht="18" customHeight="1" thickBot="1" x14ac:dyDescent="0.3">
      <c r="A182" s="853"/>
      <c r="B182" s="828"/>
      <c r="C182" s="406"/>
      <c r="D182" s="194"/>
      <c r="E182" s="422"/>
      <c r="F182" s="422"/>
      <c r="G182" s="422"/>
      <c r="H182" s="422"/>
      <c r="I182" s="422"/>
      <c r="J182" s="422"/>
      <c r="K182" s="422"/>
      <c r="L182" s="422"/>
      <c r="M182" s="195"/>
      <c r="N182" s="194"/>
      <c r="O182" s="194"/>
      <c r="P182" s="194"/>
    </row>
    <row r="183" spans="1:17" ht="18.75" thickBot="1" x14ac:dyDescent="0.25">
      <c r="A183" s="853"/>
      <c r="B183" s="828"/>
      <c r="C183" s="401"/>
      <c r="D183" s="3" t="s">
        <v>1314</v>
      </c>
      <c r="E183" s="393"/>
      <c r="F183" s="393"/>
      <c r="G183" s="393"/>
      <c r="H183" s="393"/>
      <c r="I183" s="393"/>
      <c r="J183" s="393"/>
      <c r="K183" s="393"/>
      <c r="L183" s="393"/>
      <c r="M183" s="6">
        <f>SUM(M172:M181)</f>
        <v>69</v>
      </c>
      <c r="N183" s="6">
        <f>SUM(N172:N182)</f>
        <v>107</v>
      </c>
      <c r="O183" s="6">
        <f>SUM(O172:O182)</f>
        <v>62</v>
      </c>
      <c r="P183" s="6">
        <f>SUM(P172:P182)</f>
        <v>21</v>
      </c>
      <c r="Q183" s="168"/>
    </row>
    <row r="184" spans="1:17" ht="19.5" thickBot="1" x14ac:dyDescent="0.25">
      <c r="A184" s="853"/>
      <c r="B184" s="828"/>
      <c r="C184" s="401"/>
      <c r="D184" s="3" t="s">
        <v>1315</v>
      </c>
      <c r="E184" s="393"/>
      <c r="F184" s="393"/>
      <c r="G184" s="393"/>
      <c r="H184" s="393"/>
      <c r="I184" s="393"/>
      <c r="J184" s="393"/>
      <c r="K184" s="393"/>
      <c r="L184" s="393"/>
      <c r="M184" s="135">
        <f t="shared" ref="M184:O184" si="21">(M183*1.73*220*0.9)/1000</f>
        <v>23.635260000000002</v>
      </c>
      <c r="N184" s="135">
        <f t="shared" si="21"/>
        <v>36.651780000000002</v>
      </c>
      <c r="O184" s="135">
        <f t="shared" si="21"/>
        <v>21.237479999999998</v>
      </c>
      <c r="P184" s="136"/>
    </row>
    <row r="185" spans="1:17" ht="18.75" thickBot="1" x14ac:dyDescent="0.25">
      <c r="A185" s="853"/>
      <c r="B185" s="828"/>
      <c r="C185" s="401"/>
      <c r="D185" s="3" t="s">
        <v>1316</v>
      </c>
      <c r="E185" s="394"/>
      <c r="F185" s="394"/>
      <c r="G185" s="394"/>
      <c r="H185" s="394"/>
      <c r="I185" s="394"/>
      <c r="J185" s="394"/>
      <c r="K185" s="394"/>
      <c r="L185" s="394"/>
      <c r="M185" s="788">
        <f>(M184+N184+O184)</f>
        <v>81.524519999999995</v>
      </c>
      <c r="N185" s="789"/>
      <c r="O185" s="789"/>
      <c r="P185" s="790"/>
    </row>
    <row r="186" spans="1:17" ht="19.5" thickBot="1" x14ac:dyDescent="0.25">
      <c r="A186" s="853"/>
      <c r="B186" s="828"/>
      <c r="C186" s="404"/>
      <c r="D186" s="830"/>
      <c r="E186" s="858"/>
      <c r="F186" s="858"/>
      <c r="G186" s="858"/>
      <c r="H186" s="858"/>
      <c r="I186" s="858"/>
      <c r="J186" s="858"/>
      <c r="K186" s="858"/>
      <c r="L186" s="858"/>
      <c r="M186" s="831"/>
      <c r="N186" s="831"/>
      <c r="O186" s="831"/>
      <c r="P186" s="832"/>
    </row>
    <row r="187" spans="1:17" ht="36.75" thickBot="1" x14ac:dyDescent="0.25">
      <c r="A187" s="853"/>
      <c r="B187" s="828"/>
      <c r="C187" s="387" t="s">
        <v>1436</v>
      </c>
      <c r="D187" s="124" t="s">
        <v>1327</v>
      </c>
      <c r="E187" s="390" t="s">
        <v>1435</v>
      </c>
      <c r="F187" s="499" t="s">
        <v>1511</v>
      </c>
      <c r="G187" s="499" t="s">
        <v>1557</v>
      </c>
      <c r="H187" s="720" t="s">
        <v>1558</v>
      </c>
      <c r="I187" s="499" t="s">
        <v>1559</v>
      </c>
      <c r="J187" s="720" t="s">
        <v>1446</v>
      </c>
      <c r="K187" s="499" t="s">
        <v>1560</v>
      </c>
      <c r="L187" s="499" t="s">
        <v>1561</v>
      </c>
      <c r="M187" s="166" t="str">
        <f>'Данные по ТП'!C86</f>
        <v>ТМ-400/10</v>
      </c>
      <c r="N187" s="126" t="s">
        <v>1352</v>
      </c>
      <c r="O187" s="125" t="s">
        <v>5</v>
      </c>
      <c r="P187" s="138">
        <f>'Данные по ТП'!F86</f>
        <v>12823</v>
      </c>
    </row>
    <row r="188" spans="1:17" ht="19.5" thickBot="1" x14ac:dyDescent="0.25">
      <c r="A188" s="853"/>
      <c r="B188" s="828"/>
      <c r="C188" s="401">
        <v>9</v>
      </c>
      <c r="D188" s="173" t="s">
        <v>1006</v>
      </c>
      <c r="E188" s="391"/>
      <c r="F188" s="686">
        <f>((O188*1.73*220*0.9)/1000)+((N188*1.73*220*0.9)/1000)+((M188*1.73*220*0.9)/1000)</f>
        <v>59.944499999999991</v>
      </c>
      <c r="G188" s="822">
        <v>235</v>
      </c>
      <c r="H188" s="822">
        <v>234</v>
      </c>
      <c r="I188" s="822">
        <v>234</v>
      </c>
      <c r="J188" s="822">
        <v>405</v>
      </c>
      <c r="K188" s="822">
        <v>409</v>
      </c>
      <c r="L188" s="822">
        <v>410</v>
      </c>
      <c r="M188" s="202">
        <v>56</v>
      </c>
      <c r="N188" s="202">
        <v>42</v>
      </c>
      <c r="O188" s="202">
        <v>77</v>
      </c>
      <c r="P188" s="202">
        <v>26</v>
      </c>
    </row>
    <row r="189" spans="1:17" ht="19.5" customHeight="1" thickBot="1" x14ac:dyDescent="0.25">
      <c r="A189" s="853"/>
      <c r="B189" s="828"/>
      <c r="C189" s="401">
        <v>10</v>
      </c>
      <c r="D189" s="173" t="s">
        <v>378</v>
      </c>
      <c r="E189" s="391"/>
      <c r="F189" s="686">
        <f t="shared" ref="F189:F196" si="22">((O189*1.73*220*0.9)/1000)+((N189*1.73*220*0.9)/1000)+((M189*1.73*220*0.9)/1000)</f>
        <v>3.4254000000000002</v>
      </c>
      <c r="G189" s="823"/>
      <c r="H189" s="823"/>
      <c r="I189" s="823"/>
      <c r="J189" s="823"/>
      <c r="K189" s="823"/>
      <c r="L189" s="823"/>
      <c r="M189" s="202">
        <v>2</v>
      </c>
      <c r="N189" s="202">
        <v>6</v>
      </c>
      <c r="O189" s="202">
        <v>2</v>
      </c>
      <c r="P189" s="202">
        <v>1</v>
      </c>
    </row>
    <row r="190" spans="1:17" ht="19.5" thickBot="1" x14ac:dyDescent="0.25">
      <c r="A190" s="853"/>
      <c r="B190" s="828"/>
      <c r="C190" s="401">
        <v>11</v>
      </c>
      <c r="D190" s="173" t="s">
        <v>375</v>
      </c>
      <c r="E190" s="391"/>
      <c r="F190" s="686">
        <f t="shared" si="22"/>
        <v>0</v>
      </c>
      <c r="G190" s="686"/>
      <c r="H190" s="686"/>
      <c r="I190" s="686"/>
      <c r="J190" s="686"/>
      <c r="K190" s="686"/>
      <c r="L190" s="686"/>
      <c r="M190" s="202"/>
      <c r="N190" s="202"/>
      <c r="O190" s="202"/>
      <c r="P190" s="202"/>
    </row>
    <row r="191" spans="1:17" ht="19.5" thickBot="1" x14ac:dyDescent="0.25">
      <c r="A191" s="853"/>
      <c r="B191" s="828"/>
      <c r="C191" s="401">
        <v>12</v>
      </c>
      <c r="D191" s="173" t="s">
        <v>1007</v>
      </c>
      <c r="E191" s="391"/>
      <c r="F191" s="686">
        <f t="shared" si="22"/>
        <v>52.408619999999999</v>
      </c>
      <c r="G191" s="686"/>
      <c r="H191" s="686"/>
      <c r="I191" s="686"/>
      <c r="J191" s="686"/>
      <c r="K191" s="686"/>
      <c r="L191" s="686"/>
      <c r="M191" s="202">
        <v>56</v>
      </c>
      <c r="N191" s="202">
        <v>42</v>
      </c>
      <c r="O191" s="202">
        <v>55</v>
      </c>
      <c r="P191" s="202">
        <v>10</v>
      </c>
    </row>
    <row r="192" spans="1:17" ht="23.25" customHeight="1" thickBot="1" x14ac:dyDescent="0.25">
      <c r="A192" s="853"/>
      <c r="B192" s="828"/>
      <c r="C192" s="401">
        <v>13</v>
      </c>
      <c r="D192" s="173" t="s">
        <v>379</v>
      </c>
      <c r="E192" s="391"/>
      <c r="F192" s="686">
        <f t="shared" si="22"/>
        <v>0.68508000000000002</v>
      </c>
      <c r="G192" s="686"/>
      <c r="H192" s="686"/>
      <c r="I192" s="686"/>
      <c r="J192" s="686"/>
      <c r="K192" s="686"/>
      <c r="L192" s="686"/>
      <c r="M192" s="202">
        <v>2</v>
      </c>
      <c r="N192" s="202">
        <v>0</v>
      </c>
      <c r="O192" s="202">
        <v>0</v>
      </c>
      <c r="P192" s="202">
        <v>2</v>
      </c>
    </row>
    <row r="193" spans="1:17" ht="21.75" customHeight="1" thickBot="1" x14ac:dyDescent="0.25">
      <c r="A193" s="853"/>
      <c r="B193" s="828"/>
      <c r="C193" s="401">
        <v>14</v>
      </c>
      <c r="D193" s="173" t="s">
        <v>380</v>
      </c>
      <c r="E193" s="391"/>
      <c r="F193" s="686">
        <f t="shared" si="22"/>
        <v>0</v>
      </c>
      <c r="G193" s="686"/>
      <c r="H193" s="686"/>
      <c r="I193" s="686"/>
      <c r="J193" s="686"/>
      <c r="K193" s="686"/>
      <c r="L193" s="686"/>
      <c r="M193" s="202">
        <v>0</v>
      </c>
      <c r="N193" s="202">
        <v>0</v>
      </c>
      <c r="O193" s="202">
        <v>0</v>
      </c>
      <c r="P193" s="202">
        <v>0</v>
      </c>
    </row>
    <row r="194" spans="1:17" ht="19.5" thickBot="1" x14ac:dyDescent="0.25">
      <c r="A194" s="853"/>
      <c r="B194" s="828"/>
      <c r="C194" s="401">
        <v>15</v>
      </c>
      <c r="D194" s="173" t="s">
        <v>1008</v>
      </c>
      <c r="E194" s="391"/>
      <c r="F194" s="686">
        <f t="shared" si="22"/>
        <v>0</v>
      </c>
      <c r="G194" s="686"/>
      <c r="H194" s="686"/>
      <c r="I194" s="686"/>
      <c r="J194" s="686"/>
      <c r="K194" s="686"/>
      <c r="L194" s="686"/>
      <c r="M194" s="202"/>
      <c r="N194" s="202"/>
      <c r="O194" s="202">
        <v>0</v>
      </c>
      <c r="P194" s="202">
        <v>0</v>
      </c>
    </row>
    <row r="195" spans="1:17" ht="19.5" thickBot="1" x14ac:dyDescent="0.25">
      <c r="A195" s="853"/>
      <c r="B195" s="828"/>
      <c r="C195" s="401">
        <v>16</v>
      </c>
      <c r="D195" s="173" t="s">
        <v>381</v>
      </c>
      <c r="E195" s="391"/>
      <c r="F195" s="686">
        <f t="shared" si="22"/>
        <v>26.375579999999999</v>
      </c>
      <c r="G195" s="686"/>
      <c r="H195" s="686"/>
      <c r="I195" s="686"/>
      <c r="J195" s="686"/>
      <c r="K195" s="686"/>
      <c r="L195" s="686"/>
      <c r="M195" s="202">
        <v>28</v>
      </c>
      <c r="N195" s="202">
        <v>27</v>
      </c>
      <c r="O195" s="202">
        <v>22</v>
      </c>
      <c r="P195" s="202">
        <v>7</v>
      </c>
    </row>
    <row r="196" spans="1:17" ht="18.75" thickBot="1" x14ac:dyDescent="0.3">
      <c r="A196" s="853"/>
      <c r="B196" s="828"/>
      <c r="C196" s="406"/>
      <c r="D196" s="194"/>
      <c r="E196" s="422"/>
      <c r="F196" s="686">
        <f t="shared" si="22"/>
        <v>0</v>
      </c>
      <c r="G196" s="686"/>
      <c r="H196" s="686"/>
      <c r="I196" s="686"/>
      <c r="J196" s="686"/>
      <c r="K196" s="686"/>
      <c r="L196" s="686"/>
      <c r="M196" s="195"/>
      <c r="N196" s="194"/>
      <c r="O196" s="194"/>
      <c r="P196" s="194"/>
    </row>
    <row r="197" spans="1:17" ht="18.75" thickBot="1" x14ac:dyDescent="0.3">
      <c r="A197" s="853"/>
      <c r="B197" s="828"/>
      <c r="C197" s="406"/>
      <c r="D197" s="194"/>
      <c r="E197" s="422"/>
      <c r="F197" s="422"/>
      <c r="G197" s="422"/>
      <c r="H197" s="422"/>
      <c r="I197" s="422"/>
      <c r="J197" s="422"/>
      <c r="K197" s="422"/>
      <c r="L197" s="422"/>
      <c r="M197" s="195"/>
      <c r="N197" s="194"/>
      <c r="O197" s="194"/>
      <c r="P197" s="194"/>
      <c r="Q197" s="168"/>
    </row>
    <row r="198" spans="1:17" ht="16.5" customHeight="1" thickBot="1" x14ac:dyDescent="0.25">
      <c r="A198" s="853"/>
      <c r="B198" s="828"/>
      <c r="C198" s="401"/>
      <c r="D198" s="3" t="s">
        <v>1313</v>
      </c>
      <c r="E198" s="393"/>
      <c r="F198" s="393"/>
      <c r="G198" s="393"/>
      <c r="H198" s="393"/>
      <c r="I198" s="393"/>
      <c r="J198" s="393"/>
      <c r="K198" s="393"/>
      <c r="L198" s="393"/>
      <c r="M198" s="6">
        <f>SUM(M188:M195)</f>
        <v>144</v>
      </c>
      <c r="N198" s="6">
        <f>SUM(N188:N195)</f>
        <v>117</v>
      </c>
      <c r="O198" s="6">
        <f>SUM(O188:O195)</f>
        <v>156</v>
      </c>
      <c r="P198" s="6">
        <f>SUM(P188:P195)</f>
        <v>46</v>
      </c>
    </row>
    <row r="199" spans="1:17" ht="19.5" thickBot="1" x14ac:dyDescent="0.25">
      <c r="A199" s="853"/>
      <c r="B199" s="828"/>
      <c r="C199" s="401"/>
      <c r="D199" s="3" t="s">
        <v>1315</v>
      </c>
      <c r="E199" s="393"/>
      <c r="F199" s="393"/>
      <c r="G199" s="393"/>
      <c r="H199" s="393"/>
      <c r="I199" s="393"/>
      <c r="J199" s="393"/>
      <c r="K199" s="393"/>
      <c r="L199" s="393"/>
      <c r="M199" s="135">
        <f t="shared" ref="M199:O199" si="23">(M198*1.73*220*0.9)/1000</f>
        <v>49.325760000000002</v>
      </c>
      <c r="N199" s="135">
        <f t="shared" si="23"/>
        <v>40.077179999999998</v>
      </c>
      <c r="O199" s="135">
        <f t="shared" si="23"/>
        <v>53.436239999999998</v>
      </c>
      <c r="P199" s="136"/>
    </row>
    <row r="200" spans="1:17" ht="18.75" thickBot="1" x14ac:dyDescent="0.25">
      <c r="A200" s="853"/>
      <c r="B200" s="828"/>
      <c r="C200" s="401"/>
      <c r="D200" s="3" t="s">
        <v>1317</v>
      </c>
      <c r="E200" s="394"/>
      <c r="F200" s="394"/>
      <c r="G200" s="394"/>
      <c r="H200" s="394"/>
      <c r="I200" s="394"/>
      <c r="J200" s="394"/>
      <c r="K200" s="394"/>
      <c r="L200" s="394"/>
      <c r="M200" s="788">
        <f>(M199+N199+O199)</f>
        <v>142.83918</v>
      </c>
      <c r="N200" s="789"/>
      <c r="O200" s="789"/>
      <c r="P200" s="790"/>
    </row>
    <row r="201" spans="1:17" ht="19.5" thickBot="1" x14ac:dyDescent="0.25">
      <c r="A201" s="854"/>
      <c r="B201" s="829"/>
      <c r="C201" s="406"/>
      <c r="D201" s="42" t="s">
        <v>59</v>
      </c>
      <c r="E201" s="398"/>
      <c r="F201" s="398"/>
      <c r="G201" s="398"/>
      <c r="H201" s="398"/>
      <c r="I201" s="398"/>
      <c r="J201" s="398"/>
      <c r="K201" s="398"/>
      <c r="L201" s="398"/>
      <c r="M201" s="47">
        <f>M198+M183</f>
        <v>213</v>
      </c>
      <c r="N201" s="47">
        <f>N198+N183</f>
        <v>224</v>
      </c>
      <c r="O201" s="47">
        <f>O198+O183</f>
        <v>218</v>
      </c>
      <c r="P201" s="47">
        <f>P198+P183</f>
        <v>67</v>
      </c>
    </row>
    <row r="202" spans="1:17" ht="30" customHeight="1" thickBot="1" x14ac:dyDescent="0.25">
      <c r="A202" s="637"/>
      <c r="B202" s="637"/>
      <c r="C202" s="677"/>
      <c r="D202" s="629" t="str">
        <f>HYPERLINK("#Оглавление!h9","&lt;&lt;&lt;&lt;&lt;")</f>
        <v>&lt;&lt;&lt;&lt;&lt;</v>
      </c>
      <c r="E202" s="677"/>
      <c r="F202" s="677"/>
      <c r="G202" s="677"/>
      <c r="H202" s="677"/>
      <c r="I202" s="677"/>
      <c r="J202" s="677"/>
      <c r="K202" s="677"/>
      <c r="L202" s="677"/>
      <c r="M202" s="637"/>
      <c r="N202" s="637"/>
      <c r="O202" s="637"/>
      <c r="P202" s="637"/>
    </row>
    <row r="203" spans="1:17" ht="36.75" thickBot="1" x14ac:dyDescent="0.25">
      <c r="A203" s="193">
        <v>43932</v>
      </c>
      <c r="B203" s="23"/>
      <c r="C203" s="387" t="s">
        <v>1436</v>
      </c>
      <c r="D203" s="124" t="s">
        <v>1351</v>
      </c>
      <c r="E203" s="390" t="s">
        <v>1435</v>
      </c>
      <c r="F203" s="499" t="s">
        <v>1511</v>
      </c>
      <c r="G203" s="499" t="s">
        <v>1557</v>
      </c>
      <c r="H203" s="720" t="s">
        <v>1558</v>
      </c>
      <c r="I203" s="499" t="s">
        <v>1559</v>
      </c>
      <c r="J203" s="720" t="s">
        <v>1446</v>
      </c>
      <c r="K203" s="499" t="s">
        <v>1560</v>
      </c>
      <c r="L203" s="499" t="s">
        <v>1561</v>
      </c>
      <c r="M203" s="166" t="str">
        <f>'Данные по ТП'!C87</f>
        <v>ТМ-400/10</v>
      </c>
      <c r="N203" s="126" t="s">
        <v>1352</v>
      </c>
      <c r="O203" s="125" t="s">
        <v>5</v>
      </c>
      <c r="P203" s="127">
        <f>'Данные по ТП'!F87</f>
        <v>40613</v>
      </c>
    </row>
    <row r="204" spans="1:17" ht="19.5" thickBot="1" x14ac:dyDescent="0.25">
      <c r="A204" s="794" t="s">
        <v>1572</v>
      </c>
      <c r="B204" s="791" t="s">
        <v>393</v>
      </c>
      <c r="C204" s="401">
        <v>1</v>
      </c>
      <c r="D204" s="173" t="s">
        <v>361</v>
      </c>
      <c r="E204" s="391"/>
      <c r="F204" s="686">
        <f>((O204*1.73*220*0.9)/1000)+((N204*1.73*220*0.9)/1000)+((M204*1.73*220*0.9)/1000)</f>
        <v>0</v>
      </c>
      <c r="G204" s="822"/>
      <c r="H204" s="822"/>
      <c r="I204" s="822"/>
      <c r="J204" s="822"/>
      <c r="K204" s="822"/>
      <c r="L204" s="822"/>
      <c r="M204" s="202"/>
      <c r="N204" s="202"/>
      <c r="O204" s="202"/>
      <c r="P204" s="202"/>
    </row>
    <row r="205" spans="1:17" ht="22.5" customHeight="1" thickBot="1" x14ac:dyDescent="0.25">
      <c r="A205" s="853"/>
      <c r="B205" s="828"/>
      <c r="C205" s="401">
        <v>2</v>
      </c>
      <c r="D205" s="173" t="s">
        <v>383</v>
      </c>
      <c r="E205" s="391"/>
      <c r="F205" s="686">
        <f t="shared" ref="F205:F212" si="24">((O205*1.73*220*0.9)/1000)+((N205*1.73*220*0.9)/1000)+((M205*1.73*220*0.9)/1000)</f>
        <v>2.7403200000000001</v>
      </c>
      <c r="G205" s="823"/>
      <c r="H205" s="823"/>
      <c r="I205" s="823"/>
      <c r="J205" s="823"/>
      <c r="K205" s="823"/>
      <c r="L205" s="823"/>
      <c r="M205" s="202">
        <v>2</v>
      </c>
      <c r="N205" s="202">
        <v>5</v>
      </c>
      <c r="O205" s="202">
        <v>1</v>
      </c>
      <c r="P205" s="202">
        <v>1</v>
      </c>
    </row>
    <row r="206" spans="1:17" ht="19.5" thickBot="1" x14ac:dyDescent="0.25">
      <c r="A206" s="853"/>
      <c r="B206" s="828"/>
      <c r="C206" s="401">
        <v>3</v>
      </c>
      <c r="D206" s="173" t="s">
        <v>363</v>
      </c>
      <c r="E206" s="391"/>
      <c r="F206" s="686">
        <f t="shared" si="24"/>
        <v>0</v>
      </c>
      <c r="G206" s="686"/>
      <c r="H206" s="686"/>
      <c r="I206" s="686"/>
      <c r="J206" s="686"/>
      <c r="K206" s="686"/>
      <c r="L206" s="686"/>
      <c r="M206" s="202"/>
      <c r="N206" s="202"/>
      <c r="O206" s="202"/>
      <c r="P206" s="202"/>
    </row>
    <row r="207" spans="1:17" ht="19.5" thickBot="1" x14ac:dyDescent="0.25">
      <c r="A207" s="853"/>
      <c r="B207" s="828"/>
      <c r="C207" s="401">
        <v>4</v>
      </c>
      <c r="D207" s="173" t="s">
        <v>384</v>
      </c>
      <c r="E207" s="391"/>
      <c r="F207" s="686">
        <f t="shared" si="24"/>
        <v>32.5413</v>
      </c>
      <c r="G207" s="686"/>
      <c r="H207" s="686"/>
      <c r="I207" s="686"/>
      <c r="J207" s="686"/>
      <c r="K207" s="686"/>
      <c r="L207" s="686"/>
      <c r="M207" s="202">
        <v>39</v>
      </c>
      <c r="N207" s="202">
        <v>21</v>
      </c>
      <c r="O207" s="202">
        <v>35</v>
      </c>
      <c r="P207" s="202">
        <v>10</v>
      </c>
    </row>
    <row r="208" spans="1:17" ht="19.5" thickBot="1" x14ac:dyDescent="0.25">
      <c r="A208" s="853"/>
      <c r="B208" s="828"/>
      <c r="C208" s="401">
        <v>5</v>
      </c>
      <c r="D208" s="173" t="s">
        <v>350</v>
      </c>
      <c r="E208" s="391"/>
      <c r="F208" s="686">
        <f t="shared" si="24"/>
        <v>0</v>
      </c>
      <c r="G208" s="686"/>
      <c r="H208" s="686"/>
      <c r="I208" s="686"/>
      <c r="J208" s="686"/>
      <c r="K208" s="686"/>
      <c r="L208" s="686"/>
      <c r="M208" s="202"/>
      <c r="N208" s="202"/>
      <c r="O208" s="202"/>
      <c r="P208" s="202"/>
    </row>
    <row r="209" spans="1:17" ht="19.5" thickBot="1" x14ac:dyDescent="0.25">
      <c r="A209" s="853"/>
      <c r="B209" s="828"/>
      <c r="C209" s="401">
        <v>6</v>
      </c>
      <c r="D209" s="173" t="s">
        <v>385</v>
      </c>
      <c r="E209" s="391"/>
      <c r="F209" s="686">
        <f t="shared" si="24"/>
        <v>39.392099999999999</v>
      </c>
      <c r="G209" s="686"/>
      <c r="H209" s="686"/>
      <c r="I209" s="686"/>
      <c r="J209" s="686"/>
      <c r="K209" s="686"/>
      <c r="L209" s="686"/>
      <c r="M209" s="202">
        <v>29</v>
      </c>
      <c r="N209" s="202">
        <v>41</v>
      </c>
      <c r="O209" s="202">
        <v>45</v>
      </c>
      <c r="P209" s="202">
        <v>13</v>
      </c>
    </row>
    <row r="210" spans="1:17" ht="19.5" thickBot="1" x14ac:dyDescent="0.25">
      <c r="A210" s="853"/>
      <c r="B210" s="828"/>
      <c r="C210" s="401">
        <v>7</v>
      </c>
      <c r="D210" s="173" t="s">
        <v>29</v>
      </c>
      <c r="E210" s="391"/>
      <c r="F210" s="686">
        <f t="shared" si="24"/>
        <v>0</v>
      </c>
      <c r="G210" s="686"/>
      <c r="H210" s="686"/>
      <c r="I210" s="686"/>
      <c r="J210" s="686"/>
      <c r="K210" s="686"/>
      <c r="L210" s="686"/>
      <c r="M210" s="202"/>
      <c r="N210" s="202"/>
      <c r="O210" s="202"/>
      <c r="P210" s="202"/>
    </row>
    <row r="211" spans="1:17" ht="19.5" customHeight="1" thickBot="1" x14ac:dyDescent="0.25">
      <c r="A211" s="853"/>
      <c r="B211" s="828"/>
      <c r="C211" s="401">
        <v>8</v>
      </c>
      <c r="D211" s="173" t="s">
        <v>353</v>
      </c>
      <c r="E211" s="391"/>
      <c r="F211" s="686">
        <f t="shared" si="24"/>
        <v>0</v>
      </c>
      <c r="G211" s="686"/>
      <c r="H211" s="686"/>
      <c r="I211" s="686"/>
      <c r="J211" s="686"/>
      <c r="K211" s="686"/>
      <c r="L211" s="686"/>
      <c r="M211" s="202"/>
      <c r="N211" s="202"/>
      <c r="O211" s="202"/>
      <c r="P211" s="202"/>
    </row>
    <row r="212" spans="1:17" ht="21" customHeight="1" thickBot="1" x14ac:dyDescent="0.3">
      <c r="A212" s="853"/>
      <c r="B212" s="828"/>
      <c r="C212" s="406"/>
      <c r="D212" s="194"/>
      <c r="E212" s="422"/>
      <c r="F212" s="686">
        <f t="shared" si="24"/>
        <v>0</v>
      </c>
      <c r="G212" s="686"/>
      <c r="H212" s="686"/>
      <c r="I212" s="686"/>
      <c r="J212" s="686"/>
      <c r="K212" s="686"/>
      <c r="L212" s="686"/>
      <c r="M212" s="195"/>
      <c r="N212" s="194"/>
      <c r="O212" s="194"/>
      <c r="P212" s="194"/>
    </row>
    <row r="213" spans="1:17" ht="18.75" thickBot="1" x14ac:dyDescent="0.25">
      <c r="A213" s="853"/>
      <c r="B213" s="828"/>
      <c r="C213" s="401"/>
      <c r="D213" s="3" t="s">
        <v>1314</v>
      </c>
      <c r="E213" s="393"/>
      <c r="F213" s="393"/>
      <c r="G213" s="393"/>
      <c r="H213" s="393"/>
      <c r="I213" s="393"/>
      <c r="J213" s="393"/>
      <c r="K213" s="393"/>
      <c r="L213" s="393"/>
      <c r="M213" s="6">
        <f>SUM(M205:M211)</f>
        <v>70</v>
      </c>
      <c r="N213" s="6">
        <f>SUM(N205:N211)</f>
        <v>67</v>
      </c>
      <c r="O213" s="6">
        <f>SUM(O205:O211)</f>
        <v>81</v>
      </c>
      <c r="P213" s="6">
        <f>SUM(P205:P211)</f>
        <v>24</v>
      </c>
      <c r="Q213" s="168"/>
    </row>
    <row r="214" spans="1:17" ht="19.5" thickBot="1" x14ac:dyDescent="0.25">
      <c r="A214" s="853"/>
      <c r="B214" s="828"/>
      <c r="C214" s="401"/>
      <c r="D214" s="3" t="s">
        <v>1315</v>
      </c>
      <c r="E214" s="393"/>
      <c r="F214" s="393"/>
      <c r="G214" s="393"/>
      <c r="H214" s="393"/>
      <c r="I214" s="393"/>
      <c r="J214" s="393"/>
      <c r="K214" s="393"/>
      <c r="L214" s="393"/>
      <c r="M214" s="135">
        <f t="shared" ref="M214:O214" si="25">(M213*1.73*220*0.9)/1000</f>
        <v>23.977799999999998</v>
      </c>
      <c r="N214" s="135">
        <f t="shared" si="25"/>
        <v>22.95018</v>
      </c>
      <c r="O214" s="135">
        <f t="shared" si="25"/>
        <v>27.745739999999998</v>
      </c>
      <c r="P214" s="136"/>
    </row>
    <row r="215" spans="1:17" ht="18.75" thickBot="1" x14ac:dyDescent="0.25">
      <c r="A215" s="853"/>
      <c r="B215" s="828"/>
      <c r="C215" s="401"/>
      <c r="D215" s="3" t="s">
        <v>1316</v>
      </c>
      <c r="E215" s="394"/>
      <c r="F215" s="394"/>
      <c r="G215" s="394"/>
      <c r="H215" s="394"/>
      <c r="I215" s="394"/>
      <c r="J215" s="394"/>
      <c r="K215" s="394"/>
      <c r="L215" s="394"/>
      <c r="M215" s="788">
        <f>(M214+N214+O214)</f>
        <v>74.673720000000003</v>
      </c>
      <c r="N215" s="789"/>
      <c r="O215" s="789"/>
      <c r="P215" s="790"/>
    </row>
    <row r="216" spans="1:17" ht="19.5" thickBot="1" x14ac:dyDescent="0.25">
      <c r="A216" s="853"/>
      <c r="B216" s="828"/>
      <c r="C216" s="404"/>
      <c r="D216" s="830"/>
      <c r="E216" s="858"/>
      <c r="F216" s="858"/>
      <c r="G216" s="858"/>
      <c r="H216" s="858"/>
      <c r="I216" s="858"/>
      <c r="J216" s="858"/>
      <c r="K216" s="858"/>
      <c r="L216" s="858"/>
      <c r="M216" s="831"/>
      <c r="N216" s="831"/>
      <c r="O216" s="831"/>
      <c r="P216" s="832"/>
    </row>
    <row r="217" spans="1:17" ht="36.75" thickBot="1" x14ac:dyDescent="0.25">
      <c r="A217" s="853"/>
      <c r="B217" s="828"/>
      <c r="C217" s="387" t="s">
        <v>1436</v>
      </c>
      <c r="D217" s="124" t="s">
        <v>1327</v>
      </c>
      <c r="E217" s="390" t="s">
        <v>1435</v>
      </c>
      <c r="F217" s="499" t="s">
        <v>1511</v>
      </c>
      <c r="G217" s="499" t="s">
        <v>1557</v>
      </c>
      <c r="H217" s="720" t="s">
        <v>1558</v>
      </c>
      <c r="I217" s="499" t="s">
        <v>1559</v>
      </c>
      <c r="J217" s="720" t="s">
        <v>1446</v>
      </c>
      <c r="K217" s="499" t="s">
        <v>1560</v>
      </c>
      <c r="L217" s="499" t="s">
        <v>1561</v>
      </c>
      <c r="M217" s="166" t="str">
        <f>'Данные по ТП'!C88</f>
        <v>ТМ-630/10</v>
      </c>
      <c r="N217" s="126" t="s">
        <v>1352</v>
      </c>
      <c r="O217" s="125" t="s">
        <v>5</v>
      </c>
      <c r="P217" s="127">
        <f>'Данные по ТП'!F88</f>
        <v>19805</v>
      </c>
    </row>
    <row r="218" spans="1:17" ht="19.5" thickBot="1" x14ac:dyDescent="0.25">
      <c r="A218" s="853"/>
      <c r="B218" s="828"/>
      <c r="C218" s="401">
        <v>9</v>
      </c>
      <c r="D218" s="173" t="s">
        <v>386</v>
      </c>
      <c r="E218" s="391"/>
      <c r="F218" s="686">
        <f>((O218*1.73*220*0.9)/1000)+((N218*1.73*220*0.9)/1000)+((M218*1.73*220*0.9)/1000)</f>
        <v>0</v>
      </c>
      <c r="G218" s="822">
        <v>228</v>
      </c>
      <c r="H218" s="822">
        <v>230</v>
      </c>
      <c r="I218" s="822">
        <v>229</v>
      </c>
      <c r="J218" s="822">
        <v>397</v>
      </c>
      <c r="K218" s="822">
        <v>399</v>
      </c>
      <c r="L218" s="822">
        <v>396</v>
      </c>
      <c r="M218" s="202"/>
      <c r="N218" s="202"/>
      <c r="O218" s="202"/>
      <c r="P218" s="202"/>
    </row>
    <row r="219" spans="1:17" ht="19.5" thickBot="1" x14ac:dyDescent="0.25">
      <c r="A219" s="853"/>
      <c r="B219" s="828"/>
      <c r="C219" s="401">
        <v>10</v>
      </c>
      <c r="D219" s="173" t="s">
        <v>387</v>
      </c>
      <c r="E219" s="391"/>
      <c r="F219" s="686">
        <f t="shared" ref="F219:F225" si="26">((O219*1.73*220*0.9)/1000)+((N219*1.73*220*0.9)/1000)+((M219*1.73*220*0.9)/1000)</f>
        <v>35.281620000000004</v>
      </c>
      <c r="G219" s="823"/>
      <c r="H219" s="823"/>
      <c r="I219" s="823"/>
      <c r="J219" s="823"/>
      <c r="K219" s="823"/>
      <c r="L219" s="823"/>
      <c r="M219" s="202">
        <v>29</v>
      </c>
      <c r="N219" s="202">
        <v>37</v>
      </c>
      <c r="O219" s="202">
        <v>37</v>
      </c>
      <c r="P219" s="202">
        <v>14</v>
      </c>
    </row>
    <row r="220" spans="1:17" ht="19.5" thickBot="1" x14ac:dyDescent="0.25">
      <c r="A220" s="853"/>
      <c r="B220" s="828"/>
      <c r="C220" s="401">
        <v>11</v>
      </c>
      <c r="D220" s="173" t="s">
        <v>375</v>
      </c>
      <c r="E220" s="391"/>
      <c r="F220" s="686">
        <f t="shared" si="26"/>
        <v>0</v>
      </c>
      <c r="G220" s="686"/>
      <c r="H220" s="686"/>
      <c r="I220" s="686"/>
      <c r="J220" s="686"/>
      <c r="K220" s="686"/>
      <c r="L220" s="686"/>
      <c r="M220" s="202"/>
      <c r="N220" s="202"/>
      <c r="O220" s="202"/>
      <c r="P220" s="202"/>
    </row>
    <row r="221" spans="1:17" ht="19.5" thickBot="1" x14ac:dyDescent="0.25">
      <c r="A221" s="853"/>
      <c r="B221" s="828"/>
      <c r="C221" s="401">
        <v>12</v>
      </c>
      <c r="D221" s="173" t="s">
        <v>388</v>
      </c>
      <c r="E221" s="391"/>
      <c r="F221" s="686">
        <f t="shared" si="26"/>
        <v>42.817499999999995</v>
      </c>
      <c r="G221" s="686"/>
      <c r="H221" s="686"/>
      <c r="I221" s="686"/>
      <c r="J221" s="686"/>
      <c r="K221" s="686"/>
      <c r="L221" s="686"/>
      <c r="M221" s="202">
        <v>42</v>
      </c>
      <c r="N221" s="202">
        <v>36</v>
      </c>
      <c r="O221" s="202">
        <v>47</v>
      </c>
      <c r="P221" s="202">
        <v>12</v>
      </c>
    </row>
    <row r="222" spans="1:17" ht="19.5" thickBot="1" x14ac:dyDescent="0.25">
      <c r="A222" s="853"/>
      <c r="B222" s="828"/>
      <c r="C222" s="401">
        <v>13</v>
      </c>
      <c r="D222" s="173" t="s">
        <v>389</v>
      </c>
      <c r="E222" s="391"/>
      <c r="F222" s="686">
        <f t="shared" si="26"/>
        <v>0</v>
      </c>
      <c r="G222" s="686"/>
      <c r="H222" s="686"/>
      <c r="I222" s="686"/>
      <c r="J222" s="686"/>
      <c r="K222" s="686"/>
      <c r="L222" s="686"/>
      <c r="M222" s="202">
        <v>0</v>
      </c>
      <c r="N222" s="202">
        <v>0</v>
      </c>
      <c r="O222" s="202">
        <v>0</v>
      </c>
      <c r="P222" s="202">
        <v>0</v>
      </c>
    </row>
    <row r="223" spans="1:17" ht="19.5" thickBot="1" x14ac:dyDescent="0.25">
      <c r="A223" s="853"/>
      <c r="B223" s="828"/>
      <c r="C223" s="401">
        <v>14</v>
      </c>
      <c r="D223" s="173" t="s">
        <v>390</v>
      </c>
      <c r="E223" s="391"/>
      <c r="F223" s="686">
        <f t="shared" si="26"/>
        <v>1.37016</v>
      </c>
      <c r="G223" s="686"/>
      <c r="H223" s="686"/>
      <c r="I223" s="686"/>
      <c r="J223" s="686"/>
      <c r="K223" s="686"/>
      <c r="L223" s="686"/>
      <c r="M223" s="202">
        <v>2</v>
      </c>
      <c r="N223" s="202">
        <v>0</v>
      </c>
      <c r="O223" s="202">
        <v>2</v>
      </c>
      <c r="P223" s="202">
        <v>1</v>
      </c>
    </row>
    <row r="224" spans="1:17" ht="19.5" thickBot="1" x14ac:dyDescent="0.25">
      <c r="A224" s="853"/>
      <c r="B224" s="828"/>
      <c r="C224" s="401">
        <v>15</v>
      </c>
      <c r="D224" s="173" t="s">
        <v>391</v>
      </c>
      <c r="E224" s="391"/>
      <c r="F224" s="686">
        <f t="shared" si="26"/>
        <v>0</v>
      </c>
      <c r="G224" s="686"/>
      <c r="H224" s="686"/>
      <c r="I224" s="686"/>
      <c r="J224" s="686"/>
      <c r="K224" s="686"/>
      <c r="L224" s="686"/>
      <c r="M224" s="202"/>
      <c r="N224" s="202"/>
      <c r="O224" s="202"/>
      <c r="P224" s="202"/>
    </row>
    <row r="225" spans="1:17" ht="19.5" thickBot="1" x14ac:dyDescent="0.25">
      <c r="A225" s="853"/>
      <c r="B225" s="828"/>
      <c r="C225" s="401">
        <v>16</v>
      </c>
      <c r="D225" s="173" t="s">
        <v>392</v>
      </c>
      <c r="E225" s="391"/>
      <c r="F225" s="686">
        <f t="shared" si="26"/>
        <v>3.4254000000000002</v>
      </c>
      <c r="G225" s="686"/>
      <c r="H225" s="686"/>
      <c r="I225" s="686"/>
      <c r="J225" s="686"/>
      <c r="K225" s="686"/>
      <c r="L225" s="686"/>
      <c r="M225" s="202"/>
      <c r="N225" s="202">
        <v>10</v>
      </c>
      <c r="O225" s="202"/>
      <c r="P225" s="202">
        <v>10</v>
      </c>
    </row>
    <row r="226" spans="1:17" ht="19.5" thickBot="1" x14ac:dyDescent="0.25">
      <c r="A226" s="853"/>
      <c r="B226" s="828"/>
      <c r="C226" s="401"/>
      <c r="D226" s="173"/>
      <c r="E226" s="391"/>
      <c r="F226" s="391"/>
      <c r="G226" s="391"/>
      <c r="H226" s="391"/>
      <c r="I226" s="391"/>
      <c r="J226" s="391"/>
      <c r="K226" s="391"/>
      <c r="L226" s="391"/>
      <c r="M226" s="361"/>
      <c r="N226" s="361"/>
      <c r="O226" s="361"/>
      <c r="P226" s="361"/>
    </row>
    <row r="227" spans="1:17" ht="19.5" thickBot="1" x14ac:dyDescent="0.25">
      <c r="A227" s="853"/>
      <c r="B227" s="828"/>
      <c r="C227" s="401"/>
      <c r="D227" s="173"/>
      <c r="E227" s="391"/>
      <c r="F227" s="391"/>
      <c r="G227" s="391"/>
      <c r="H227" s="391"/>
      <c r="I227" s="391"/>
      <c r="J227" s="391"/>
      <c r="K227" s="391"/>
      <c r="L227" s="391"/>
      <c r="M227" s="361"/>
      <c r="N227" s="361"/>
      <c r="O227" s="361"/>
      <c r="P227" s="361"/>
    </row>
    <row r="228" spans="1:17" ht="19.5" thickBot="1" x14ac:dyDescent="0.25">
      <c r="A228" s="853"/>
      <c r="B228" s="828"/>
      <c r="C228" s="401"/>
      <c r="D228" s="3" t="s">
        <v>1313</v>
      </c>
      <c r="E228" s="393"/>
      <c r="F228" s="393"/>
      <c r="G228" s="393"/>
      <c r="H228" s="393"/>
      <c r="I228" s="393"/>
      <c r="J228" s="393"/>
      <c r="K228" s="393"/>
      <c r="L228" s="393"/>
      <c r="M228" s="11">
        <f>SUM(M219:M225)</f>
        <v>73</v>
      </c>
      <c r="N228" s="11">
        <f>SUM(N219:N225)</f>
        <v>83</v>
      </c>
      <c r="O228" s="11">
        <f>SUM(O219:O225)</f>
        <v>86</v>
      </c>
      <c r="P228" s="11">
        <f>SUM(P219:P225)</f>
        <v>37</v>
      </c>
    </row>
    <row r="229" spans="1:17" ht="19.5" thickBot="1" x14ac:dyDescent="0.25">
      <c r="A229" s="853"/>
      <c r="B229" s="828"/>
      <c r="C229" s="401"/>
      <c r="D229" s="3" t="s">
        <v>1315</v>
      </c>
      <c r="E229" s="393"/>
      <c r="F229" s="393"/>
      <c r="G229" s="393"/>
      <c r="H229" s="393"/>
      <c r="I229" s="393"/>
      <c r="J229" s="393"/>
      <c r="K229" s="393"/>
      <c r="L229" s="393"/>
      <c r="M229" s="135">
        <f t="shared" ref="M229:O229" si="27">(M228*1.73*220*0.9)/1000</f>
        <v>25.005419999999997</v>
      </c>
      <c r="N229" s="135">
        <f t="shared" si="27"/>
        <v>28.430820000000001</v>
      </c>
      <c r="O229" s="135">
        <f t="shared" si="27"/>
        <v>29.45844</v>
      </c>
      <c r="P229" s="136"/>
      <c r="Q229" s="168"/>
    </row>
    <row r="230" spans="1:17" ht="18.75" thickBot="1" x14ac:dyDescent="0.25">
      <c r="A230" s="853"/>
      <c r="B230" s="828"/>
      <c r="C230" s="401"/>
      <c r="D230" s="3" t="s">
        <v>1317</v>
      </c>
      <c r="E230" s="394"/>
      <c r="F230" s="394"/>
      <c r="G230" s="394"/>
      <c r="H230" s="394"/>
      <c r="I230" s="394"/>
      <c r="J230" s="394"/>
      <c r="K230" s="394"/>
      <c r="L230" s="394"/>
      <c r="M230" s="788">
        <f>(M229+N229+O229)</f>
        <v>82.894679999999994</v>
      </c>
      <c r="N230" s="789"/>
      <c r="O230" s="789"/>
      <c r="P230" s="790"/>
    </row>
    <row r="231" spans="1:17" ht="19.5" thickBot="1" x14ac:dyDescent="0.25">
      <c r="A231" s="854"/>
      <c r="B231" s="829"/>
      <c r="C231" s="406"/>
      <c r="D231" s="210" t="s">
        <v>59</v>
      </c>
      <c r="E231" s="398"/>
      <c r="F231" s="398"/>
      <c r="G231" s="398"/>
      <c r="H231" s="398"/>
      <c r="I231" s="398"/>
      <c r="J231" s="398"/>
      <c r="K231" s="398"/>
      <c r="L231" s="398"/>
      <c r="M231" s="47">
        <f>M228+M213</f>
        <v>143</v>
      </c>
      <c r="N231" s="47">
        <f>N228+N213</f>
        <v>150</v>
      </c>
      <c r="O231" s="47">
        <f>O228+O213</f>
        <v>167</v>
      </c>
      <c r="P231" s="47">
        <f>P228+P213</f>
        <v>61</v>
      </c>
    </row>
    <row r="232" spans="1:17" ht="26.25" thickBot="1" x14ac:dyDescent="0.25">
      <c r="A232" s="637"/>
      <c r="B232" s="637"/>
      <c r="C232" s="677"/>
      <c r="D232" s="629" t="str">
        <f>HYPERLINK("#Оглавление!h9","&lt;&lt;&lt;&lt;&lt;")</f>
        <v>&lt;&lt;&lt;&lt;&lt;</v>
      </c>
      <c r="E232" s="677"/>
      <c r="F232" s="677"/>
      <c r="G232" s="677"/>
      <c r="H232" s="677"/>
      <c r="I232" s="677"/>
      <c r="J232" s="677"/>
      <c r="K232" s="677"/>
      <c r="L232" s="677"/>
      <c r="M232" s="637"/>
      <c r="N232" s="637"/>
      <c r="O232" s="637"/>
      <c r="P232" s="637"/>
    </row>
    <row r="233" spans="1:17" ht="36.75" thickBot="1" x14ac:dyDescent="0.25">
      <c r="A233" s="193">
        <v>43933</v>
      </c>
      <c r="B233" s="23"/>
      <c r="C233" s="387" t="s">
        <v>1436</v>
      </c>
      <c r="D233" s="124" t="s">
        <v>1325</v>
      </c>
      <c r="E233" s="390" t="s">
        <v>1435</v>
      </c>
      <c r="F233" s="499" t="s">
        <v>1511</v>
      </c>
      <c r="G233" s="499" t="s">
        <v>1557</v>
      </c>
      <c r="H233" s="720" t="s">
        <v>1558</v>
      </c>
      <c r="I233" s="499" t="s">
        <v>1559</v>
      </c>
      <c r="J233" s="720" t="s">
        <v>1446</v>
      </c>
      <c r="K233" s="499" t="s">
        <v>1560</v>
      </c>
      <c r="L233" s="499" t="s">
        <v>1561</v>
      </c>
      <c r="M233" s="166" t="str">
        <f>'Данные по ТП'!C89</f>
        <v>ТМ-400/10</v>
      </c>
      <c r="N233" s="126" t="s">
        <v>1352</v>
      </c>
      <c r="O233" s="125" t="s">
        <v>5</v>
      </c>
      <c r="P233" s="127">
        <f>'Данные по ТП'!F89</f>
        <v>33537</v>
      </c>
    </row>
    <row r="234" spans="1:17" ht="19.5" thickBot="1" x14ac:dyDescent="0.25">
      <c r="A234" s="794" t="s">
        <v>1626</v>
      </c>
      <c r="B234" s="791" t="s">
        <v>398</v>
      </c>
      <c r="C234" s="401">
        <v>1</v>
      </c>
      <c r="D234" s="173"/>
      <c r="E234" s="391"/>
      <c r="F234" s="686">
        <f>((O234*1.73*220*0.9)/1000)+((N234*1.73*220*0.9)/1000)+((M234*1.73*220*0.9)/1000)</f>
        <v>0</v>
      </c>
      <c r="G234" s="822">
        <v>222</v>
      </c>
      <c r="H234" s="822">
        <v>231</v>
      </c>
      <c r="I234" s="822">
        <v>235</v>
      </c>
      <c r="J234" s="822">
        <v>395</v>
      </c>
      <c r="K234" s="822">
        <v>398</v>
      </c>
      <c r="L234" s="822">
        <v>398</v>
      </c>
      <c r="M234" s="202"/>
      <c r="N234" s="202"/>
      <c r="O234" s="202"/>
      <c r="P234" s="202"/>
    </row>
    <row r="235" spans="1:17" ht="19.5" thickBot="1" x14ac:dyDescent="0.25">
      <c r="A235" s="853"/>
      <c r="B235" s="828"/>
      <c r="C235" s="401">
        <v>2</v>
      </c>
      <c r="D235" s="173" t="s">
        <v>394</v>
      </c>
      <c r="E235" s="391"/>
      <c r="F235" s="686">
        <f t="shared" ref="F235:F241" si="28">((O235*1.73*220*0.9)/1000)+((N235*1.73*220*0.9)/1000)+((M235*1.73*220*0.9)/1000)</f>
        <v>67.822920000000011</v>
      </c>
      <c r="G235" s="823"/>
      <c r="H235" s="823"/>
      <c r="I235" s="823"/>
      <c r="J235" s="823"/>
      <c r="K235" s="823"/>
      <c r="L235" s="823"/>
      <c r="M235" s="202">
        <v>82</v>
      </c>
      <c r="N235" s="202">
        <v>65</v>
      </c>
      <c r="O235" s="202">
        <v>51</v>
      </c>
      <c r="P235" s="202">
        <v>13</v>
      </c>
    </row>
    <row r="236" spans="1:17" ht="19.5" thickBot="1" x14ac:dyDescent="0.25">
      <c r="A236" s="853"/>
      <c r="B236" s="828"/>
      <c r="C236" s="401">
        <v>3</v>
      </c>
      <c r="D236" s="173"/>
      <c r="E236" s="391"/>
      <c r="F236" s="686">
        <f t="shared" si="28"/>
        <v>0</v>
      </c>
      <c r="G236" s="686"/>
      <c r="H236" s="686"/>
      <c r="I236" s="686"/>
      <c r="J236" s="686"/>
      <c r="K236" s="686"/>
      <c r="L236" s="686"/>
      <c r="M236" s="202"/>
      <c r="N236" s="202"/>
      <c r="O236" s="202"/>
      <c r="P236" s="202"/>
    </row>
    <row r="237" spans="1:17" ht="19.5" thickBot="1" x14ac:dyDescent="0.25">
      <c r="A237" s="853"/>
      <c r="B237" s="828"/>
      <c r="C237" s="401">
        <v>4</v>
      </c>
      <c r="D237" s="173" t="s">
        <v>1631</v>
      </c>
      <c r="E237" s="391"/>
      <c r="F237" s="686">
        <f t="shared" si="28"/>
        <v>0</v>
      </c>
      <c r="G237" s="686"/>
      <c r="H237" s="686"/>
      <c r="I237" s="686"/>
      <c r="J237" s="686"/>
      <c r="K237" s="686"/>
      <c r="L237" s="686"/>
      <c r="M237" s="202">
        <v>0</v>
      </c>
      <c r="N237" s="202">
        <v>0</v>
      </c>
      <c r="O237" s="202">
        <v>0</v>
      </c>
      <c r="P237" s="202">
        <v>0</v>
      </c>
    </row>
    <row r="238" spans="1:17" ht="19.5" thickBot="1" x14ac:dyDescent="0.25">
      <c r="A238" s="853"/>
      <c r="B238" s="828"/>
      <c r="C238" s="401">
        <v>5</v>
      </c>
      <c r="D238" s="173"/>
      <c r="E238" s="391"/>
      <c r="F238" s="686">
        <f t="shared" si="28"/>
        <v>0</v>
      </c>
      <c r="G238" s="686"/>
      <c r="H238" s="686"/>
      <c r="I238" s="686"/>
      <c r="J238" s="686"/>
      <c r="K238" s="686"/>
      <c r="L238" s="686"/>
      <c r="M238" s="202"/>
      <c r="N238" s="202"/>
      <c r="O238" s="202"/>
      <c r="P238" s="202"/>
    </row>
    <row r="239" spans="1:17" ht="19.5" thickBot="1" x14ac:dyDescent="0.25">
      <c r="A239" s="853"/>
      <c r="B239" s="828"/>
      <c r="C239" s="401">
        <v>6</v>
      </c>
      <c r="D239" s="173" t="s">
        <v>395</v>
      </c>
      <c r="E239" s="391"/>
      <c r="F239" s="686">
        <f t="shared" si="28"/>
        <v>0</v>
      </c>
      <c r="G239" s="686"/>
      <c r="H239" s="686"/>
      <c r="I239" s="686"/>
      <c r="J239" s="686"/>
      <c r="K239" s="686"/>
      <c r="L239" s="686"/>
      <c r="M239" s="202">
        <v>0</v>
      </c>
      <c r="N239" s="202">
        <v>0</v>
      </c>
      <c r="O239" s="202">
        <v>0</v>
      </c>
      <c r="P239" s="202">
        <v>0</v>
      </c>
    </row>
    <row r="240" spans="1:17" ht="19.5" thickBot="1" x14ac:dyDescent="0.25">
      <c r="A240" s="853"/>
      <c r="B240" s="828"/>
      <c r="C240" s="401">
        <v>7</v>
      </c>
      <c r="D240" s="173"/>
      <c r="E240" s="391"/>
      <c r="F240" s="686">
        <f t="shared" si="28"/>
        <v>0</v>
      </c>
      <c r="G240" s="686"/>
      <c r="H240" s="686"/>
      <c r="I240" s="686"/>
      <c r="J240" s="686"/>
      <c r="K240" s="686"/>
      <c r="L240" s="686"/>
      <c r="M240" s="202"/>
      <c r="N240" s="202"/>
      <c r="O240" s="202"/>
      <c r="P240" s="202"/>
    </row>
    <row r="241" spans="1:18" ht="19.5" thickBot="1" x14ac:dyDescent="0.25">
      <c r="A241" s="853"/>
      <c r="B241" s="828"/>
      <c r="C241" s="401">
        <v>8</v>
      </c>
      <c r="D241" s="173" t="s">
        <v>949</v>
      </c>
      <c r="E241" s="391"/>
      <c r="F241" s="686">
        <f t="shared" si="28"/>
        <v>7.8784200000000002</v>
      </c>
      <c r="G241" s="686"/>
      <c r="H241" s="686"/>
      <c r="I241" s="686"/>
      <c r="J241" s="686"/>
      <c r="K241" s="686"/>
      <c r="L241" s="686"/>
      <c r="M241" s="202">
        <v>6</v>
      </c>
      <c r="N241" s="202">
        <v>11</v>
      </c>
      <c r="O241" s="202">
        <v>6</v>
      </c>
      <c r="P241" s="202">
        <v>5</v>
      </c>
    </row>
    <row r="242" spans="1:18" ht="19.5" thickBot="1" x14ac:dyDescent="0.25">
      <c r="A242" s="853"/>
      <c r="B242" s="828"/>
      <c r="C242" s="401"/>
      <c r="D242" s="173"/>
      <c r="E242" s="391"/>
      <c r="F242" s="391"/>
      <c r="G242" s="391"/>
      <c r="H242" s="391"/>
      <c r="I242" s="391"/>
      <c r="J242" s="391"/>
      <c r="K242" s="391"/>
      <c r="L242" s="391"/>
      <c r="M242" s="361"/>
      <c r="N242" s="361"/>
      <c r="O242" s="361"/>
      <c r="P242" s="361"/>
    </row>
    <row r="243" spans="1:18" ht="19.5" thickBot="1" x14ac:dyDescent="0.25">
      <c r="A243" s="853"/>
      <c r="B243" s="828"/>
      <c r="C243" s="401"/>
      <c r="D243" s="173"/>
      <c r="E243" s="391"/>
      <c r="F243" s="391"/>
      <c r="G243" s="391"/>
      <c r="H243" s="391"/>
      <c r="I243" s="391"/>
      <c r="J243" s="391"/>
      <c r="K243" s="391"/>
      <c r="L243" s="391"/>
      <c r="M243" s="361"/>
      <c r="N243" s="361"/>
      <c r="O243" s="361"/>
      <c r="P243" s="361"/>
    </row>
    <row r="244" spans="1:18" ht="19.5" customHeight="1" thickBot="1" x14ac:dyDescent="0.3">
      <c r="A244" s="853"/>
      <c r="B244" s="828"/>
      <c r="C244" s="406"/>
      <c r="D244" s="194"/>
      <c r="E244" s="422"/>
      <c r="F244" s="422"/>
      <c r="G244" s="422"/>
      <c r="H244" s="422"/>
      <c r="I244" s="422"/>
      <c r="J244" s="422"/>
      <c r="K244" s="422"/>
      <c r="L244" s="422"/>
      <c r="M244" s="195"/>
      <c r="N244" s="194"/>
      <c r="O244" s="194"/>
      <c r="P244" s="194"/>
    </row>
    <row r="245" spans="1:18" ht="19.5" customHeight="1" thickBot="1" x14ac:dyDescent="0.25">
      <c r="A245" s="853"/>
      <c r="B245" s="828"/>
      <c r="C245" s="401"/>
      <c r="D245" s="3" t="s">
        <v>1314</v>
      </c>
      <c r="E245" s="393"/>
      <c r="F245" s="393"/>
      <c r="G245" s="393"/>
      <c r="H245" s="393"/>
      <c r="I245" s="393"/>
      <c r="J245" s="393"/>
      <c r="K245" s="393"/>
      <c r="L245" s="393"/>
      <c r="M245" s="6">
        <f>SUM(M235:M241)</f>
        <v>88</v>
      </c>
      <c r="N245" s="6">
        <f>SUM(N235:N241)</f>
        <v>76</v>
      </c>
      <c r="O245" s="6">
        <f>SUM(O235:O241)</f>
        <v>57</v>
      </c>
      <c r="P245" s="6">
        <f>SUM(P235:P241)</f>
        <v>18</v>
      </c>
      <c r="Q245" s="168"/>
    </row>
    <row r="246" spans="1:18" ht="19.5" customHeight="1" thickBot="1" x14ac:dyDescent="0.25">
      <c r="A246" s="853"/>
      <c r="B246" s="828"/>
      <c r="C246" s="401"/>
      <c r="D246" s="3" t="s">
        <v>1315</v>
      </c>
      <c r="E246" s="393"/>
      <c r="F246" s="393"/>
      <c r="G246" s="393"/>
      <c r="H246" s="393"/>
      <c r="I246" s="393"/>
      <c r="J246" s="393"/>
      <c r="K246" s="393"/>
      <c r="L246" s="393"/>
      <c r="M246" s="135">
        <f t="shared" ref="M246:O246" si="29">(M245*1.73*220*0.9)/1000</f>
        <v>30.143520000000002</v>
      </c>
      <c r="N246" s="135">
        <f t="shared" si="29"/>
        <v>26.03304</v>
      </c>
      <c r="O246" s="135">
        <f t="shared" si="29"/>
        <v>19.524780000000003</v>
      </c>
      <c r="P246" s="136"/>
    </row>
    <row r="247" spans="1:18" ht="19.5" customHeight="1" thickBot="1" x14ac:dyDescent="0.25">
      <c r="A247" s="853"/>
      <c r="B247" s="828"/>
      <c r="C247" s="401"/>
      <c r="D247" s="3" t="s">
        <v>1316</v>
      </c>
      <c r="E247" s="394"/>
      <c r="F247" s="394"/>
      <c r="G247" s="394"/>
      <c r="H247" s="394"/>
      <c r="I247" s="394"/>
      <c r="J247" s="394"/>
      <c r="K247" s="394"/>
      <c r="L247" s="394"/>
      <c r="M247" s="788">
        <f>(M246+N246+O246)</f>
        <v>75.701340000000002</v>
      </c>
      <c r="N247" s="789"/>
      <c r="O247" s="789"/>
      <c r="P247" s="790"/>
    </row>
    <row r="248" spans="1:18" ht="19.5" customHeight="1" thickBot="1" x14ac:dyDescent="0.25">
      <c r="A248" s="853"/>
      <c r="B248" s="828"/>
      <c r="C248" s="404"/>
      <c r="D248" s="830"/>
      <c r="E248" s="858"/>
      <c r="F248" s="858"/>
      <c r="G248" s="858"/>
      <c r="H248" s="858"/>
      <c r="I248" s="858"/>
      <c r="J248" s="858"/>
      <c r="K248" s="858"/>
      <c r="L248" s="858"/>
      <c r="M248" s="831"/>
      <c r="N248" s="831"/>
      <c r="O248" s="831"/>
      <c r="P248" s="832"/>
    </row>
    <row r="249" spans="1:18" ht="36.75" thickBot="1" x14ac:dyDescent="0.25">
      <c r="A249" s="853"/>
      <c r="B249" s="828"/>
      <c r="C249" s="387" t="s">
        <v>1436</v>
      </c>
      <c r="D249" s="124" t="s">
        <v>1327</v>
      </c>
      <c r="E249" s="390" t="s">
        <v>1435</v>
      </c>
      <c r="F249" s="499" t="s">
        <v>1511</v>
      </c>
      <c r="G249" s="499" t="s">
        <v>1557</v>
      </c>
      <c r="H249" s="720" t="s">
        <v>1558</v>
      </c>
      <c r="I249" s="499" t="s">
        <v>1559</v>
      </c>
      <c r="J249" s="720" t="s">
        <v>1446</v>
      </c>
      <c r="K249" s="499" t="s">
        <v>1560</v>
      </c>
      <c r="L249" s="499" t="s">
        <v>1561</v>
      </c>
      <c r="M249" s="166" t="str">
        <f>'Данные по ТП'!C90</f>
        <v>ТМ-400/10</v>
      </c>
      <c r="N249" s="126" t="s">
        <v>1352</v>
      </c>
      <c r="O249" s="125" t="s">
        <v>5</v>
      </c>
      <c r="P249" s="127">
        <f>'Данные по ТП'!F90</f>
        <v>29046</v>
      </c>
    </row>
    <row r="250" spans="1:18" ht="19.5" thickBot="1" x14ac:dyDescent="0.25">
      <c r="A250" s="853"/>
      <c r="B250" s="828"/>
      <c r="C250" s="401">
        <v>9</v>
      </c>
      <c r="D250" s="173"/>
      <c r="E250" s="391"/>
      <c r="F250" s="686">
        <f>((O250*1.73*220*0.9)/1000)+((N250*1.73*220*0.9)/1000)+((M250*1.73*220*0.9)/1000)</f>
        <v>0</v>
      </c>
      <c r="G250" s="822"/>
      <c r="H250" s="822"/>
      <c r="I250" s="822"/>
      <c r="J250" s="822"/>
      <c r="K250" s="822"/>
      <c r="L250" s="822"/>
      <c r="M250" s="202"/>
      <c r="N250" s="202"/>
      <c r="O250" s="202"/>
      <c r="P250" s="202"/>
    </row>
    <row r="251" spans="1:18" ht="19.5" thickBot="1" x14ac:dyDescent="0.25">
      <c r="A251" s="853"/>
      <c r="B251" s="828"/>
      <c r="C251" s="401">
        <v>10</v>
      </c>
      <c r="D251" s="173" t="s">
        <v>1009</v>
      </c>
      <c r="E251" s="391"/>
      <c r="F251" s="686">
        <f t="shared" ref="F251:F257" si="30">((O251*1.73*220*0.9)/1000)+((N251*1.73*220*0.9)/1000)+((M251*1.73*220*0.9)/1000)</f>
        <v>9.9336599999999997</v>
      </c>
      <c r="G251" s="823"/>
      <c r="H251" s="823"/>
      <c r="I251" s="823"/>
      <c r="J251" s="823"/>
      <c r="K251" s="823"/>
      <c r="L251" s="823"/>
      <c r="M251" s="202">
        <v>6</v>
      </c>
      <c r="N251" s="202">
        <v>10</v>
      </c>
      <c r="O251" s="202">
        <v>13</v>
      </c>
      <c r="P251" s="202">
        <v>3</v>
      </c>
    </row>
    <row r="252" spans="1:18" ht="19.5" thickBot="1" x14ac:dyDescent="0.25">
      <c r="A252" s="853"/>
      <c r="B252" s="828"/>
      <c r="C252" s="401">
        <v>11</v>
      </c>
      <c r="D252" s="173"/>
      <c r="E252" s="391"/>
      <c r="F252" s="686">
        <f t="shared" si="30"/>
        <v>0</v>
      </c>
      <c r="G252" s="686"/>
      <c r="H252" s="686"/>
      <c r="I252" s="686"/>
      <c r="J252" s="686"/>
      <c r="K252" s="686"/>
      <c r="L252" s="686"/>
      <c r="M252" s="202"/>
      <c r="N252" s="202"/>
      <c r="O252" s="202"/>
      <c r="P252" s="202"/>
    </row>
    <row r="253" spans="1:18" ht="19.5" thickBot="1" x14ac:dyDescent="0.25">
      <c r="A253" s="853"/>
      <c r="B253" s="828"/>
      <c r="C253" s="401">
        <v>12</v>
      </c>
      <c r="D253" s="173" t="s">
        <v>396</v>
      </c>
      <c r="E253" s="391"/>
      <c r="F253" s="686">
        <f t="shared" si="30"/>
        <v>0</v>
      </c>
      <c r="G253" s="686"/>
      <c r="H253" s="686"/>
      <c r="I253" s="686"/>
      <c r="J253" s="686"/>
      <c r="K253" s="686"/>
      <c r="L253" s="686"/>
      <c r="M253" s="202">
        <v>0</v>
      </c>
      <c r="N253" s="202">
        <v>0</v>
      </c>
      <c r="O253" s="202">
        <v>0</v>
      </c>
      <c r="P253" s="202">
        <v>0</v>
      </c>
      <c r="Q253" s="212"/>
      <c r="R253" s="101"/>
    </row>
    <row r="254" spans="1:18" ht="19.5" thickBot="1" x14ac:dyDescent="0.25">
      <c r="A254" s="853"/>
      <c r="B254" s="828"/>
      <c r="C254" s="401">
        <v>13</v>
      </c>
      <c r="D254" s="173"/>
      <c r="E254" s="391"/>
      <c r="F254" s="686">
        <f t="shared" si="30"/>
        <v>0</v>
      </c>
      <c r="G254" s="686"/>
      <c r="H254" s="686"/>
      <c r="I254" s="686"/>
      <c r="J254" s="686"/>
      <c r="K254" s="686"/>
      <c r="L254" s="686"/>
      <c r="M254" s="202"/>
      <c r="N254" s="202"/>
      <c r="O254" s="202"/>
      <c r="P254" s="202"/>
    </row>
    <row r="255" spans="1:18" ht="19.5" thickBot="1" x14ac:dyDescent="0.25">
      <c r="A255" s="853"/>
      <c r="B255" s="828"/>
      <c r="C255" s="401">
        <v>14</v>
      </c>
      <c r="D255" s="173" t="s">
        <v>877</v>
      </c>
      <c r="E255" s="391"/>
      <c r="F255" s="686">
        <f t="shared" si="30"/>
        <v>10.96128</v>
      </c>
      <c r="G255" s="686"/>
      <c r="H255" s="686"/>
      <c r="I255" s="686"/>
      <c r="J255" s="686"/>
      <c r="K255" s="686"/>
      <c r="L255" s="686"/>
      <c r="M255" s="202">
        <v>7</v>
      </c>
      <c r="N255" s="202">
        <v>5</v>
      </c>
      <c r="O255" s="202">
        <v>20</v>
      </c>
      <c r="P255" s="202">
        <v>8</v>
      </c>
    </row>
    <row r="256" spans="1:18" ht="19.5" thickBot="1" x14ac:dyDescent="0.25">
      <c r="A256" s="853"/>
      <c r="B256" s="828"/>
      <c r="C256" s="401">
        <v>15</v>
      </c>
      <c r="D256" s="173"/>
      <c r="E256" s="391"/>
      <c r="F256" s="686">
        <f t="shared" si="30"/>
        <v>0</v>
      </c>
      <c r="G256" s="686"/>
      <c r="H256" s="686"/>
      <c r="I256" s="686"/>
      <c r="J256" s="686"/>
      <c r="K256" s="686"/>
      <c r="L256" s="686"/>
      <c r="M256" s="202"/>
      <c r="N256" s="202"/>
      <c r="O256" s="202"/>
      <c r="P256" s="202"/>
    </row>
    <row r="257" spans="1:17" ht="19.5" thickBot="1" x14ac:dyDescent="0.25">
      <c r="A257" s="853"/>
      <c r="B257" s="828"/>
      <c r="C257" s="401">
        <v>16</v>
      </c>
      <c r="D257" s="173" t="s">
        <v>397</v>
      </c>
      <c r="E257" s="391"/>
      <c r="F257" s="686">
        <f t="shared" si="30"/>
        <v>89.402940000000001</v>
      </c>
      <c r="G257" s="686"/>
      <c r="H257" s="686"/>
      <c r="I257" s="686"/>
      <c r="J257" s="686"/>
      <c r="K257" s="686"/>
      <c r="L257" s="686"/>
      <c r="M257" s="202">
        <v>123</v>
      </c>
      <c r="N257" s="202">
        <v>55</v>
      </c>
      <c r="O257" s="202">
        <v>83</v>
      </c>
      <c r="P257" s="202">
        <v>40</v>
      </c>
    </row>
    <row r="258" spans="1:17" ht="20.25" customHeight="1" thickBot="1" x14ac:dyDescent="0.3">
      <c r="A258" s="853"/>
      <c r="B258" s="828"/>
      <c r="C258" s="406"/>
      <c r="D258" s="194"/>
      <c r="E258" s="422"/>
      <c r="F258" s="422"/>
      <c r="G258" s="422"/>
      <c r="H258" s="422"/>
      <c r="I258" s="422"/>
      <c r="J258" s="422"/>
      <c r="K258" s="422"/>
      <c r="L258" s="422"/>
      <c r="M258" s="195"/>
      <c r="N258" s="194"/>
      <c r="O258" s="194"/>
      <c r="P258" s="194"/>
    </row>
    <row r="259" spans="1:17" ht="20.25" customHeight="1" thickBot="1" x14ac:dyDescent="0.3">
      <c r="A259" s="853"/>
      <c r="B259" s="828"/>
      <c r="C259" s="406"/>
      <c r="D259" s="194"/>
      <c r="E259" s="422"/>
      <c r="F259" s="422"/>
      <c r="G259" s="422"/>
      <c r="H259" s="422"/>
      <c r="I259" s="422"/>
      <c r="J259" s="422"/>
      <c r="K259" s="422"/>
      <c r="L259" s="422"/>
      <c r="M259" s="195"/>
      <c r="N259" s="194"/>
      <c r="O259" s="194"/>
      <c r="P259" s="194"/>
    </row>
    <row r="260" spans="1:17" ht="18.75" thickBot="1" x14ac:dyDescent="0.3">
      <c r="A260" s="853"/>
      <c r="B260" s="828"/>
      <c r="C260" s="406"/>
      <c r="D260" s="194"/>
      <c r="E260" s="422"/>
      <c r="F260" s="422"/>
      <c r="G260" s="422"/>
      <c r="H260" s="422"/>
      <c r="I260" s="422"/>
      <c r="J260" s="422"/>
      <c r="K260" s="422"/>
      <c r="L260" s="422"/>
      <c r="M260" s="195"/>
      <c r="N260" s="194"/>
      <c r="O260" s="194"/>
      <c r="P260" s="194"/>
      <c r="Q260" s="168"/>
    </row>
    <row r="261" spans="1:17" ht="18.75" thickBot="1" x14ac:dyDescent="0.25">
      <c r="A261" s="853"/>
      <c r="B261" s="828"/>
      <c r="C261" s="401"/>
      <c r="D261" s="3" t="s">
        <v>1313</v>
      </c>
      <c r="E261" s="393"/>
      <c r="F261" s="393"/>
      <c r="G261" s="393"/>
      <c r="H261" s="393"/>
      <c r="I261" s="393"/>
      <c r="J261" s="393"/>
      <c r="K261" s="393"/>
      <c r="L261" s="393"/>
      <c r="M261" s="6">
        <f>SUM(M251:M257)</f>
        <v>136</v>
      </c>
      <c r="N261" s="6">
        <f>SUM(N251:N257)</f>
        <v>70</v>
      </c>
      <c r="O261" s="6">
        <f>SUM(O251:O257)</f>
        <v>116</v>
      </c>
      <c r="P261" s="6">
        <f>SUM(P251:P257)</f>
        <v>51</v>
      </c>
    </row>
    <row r="262" spans="1:17" ht="19.5" thickBot="1" x14ac:dyDescent="0.25">
      <c r="A262" s="853"/>
      <c r="B262" s="828"/>
      <c r="C262" s="401"/>
      <c r="D262" s="3" t="s">
        <v>1315</v>
      </c>
      <c r="E262" s="393"/>
      <c r="F262" s="393"/>
      <c r="G262" s="393"/>
      <c r="H262" s="393"/>
      <c r="I262" s="393"/>
      <c r="J262" s="393"/>
      <c r="K262" s="393"/>
      <c r="L262" s="393"/>
      <c r="M262" s="135">
        <f t="shared" ref="M262:O262" si="31">(M261*1.73*220*0.9)/1000</f>
        <v>46.585440000000006</v>
      </c>
      <c r="N262" s="135">
        <f t="shared" si="31"/>
        <v>23.977799999999998</v>
      </c>
      <c r="O262" s="135">
        <f t="shared" si="31"/>
        <v>39.734639999999999</v>
      </c>
      <c r="P262" s="136"/>
    </row>
    <row r="263" spans="1:17" ht="18.75" thickBot="1" x14ac:dyDescent="0.25">
      <c r="A263" s="853"/>
      <c r="B263" s="828"/>
      <c r="C263" s="401"/>
      <c r="D263" s="3" t="s">
        <v>1317</v>
      </c>
      <c r="E263" s="394"/>
      <c r="F263" s="394"/>
      <c r="G263" s="394"/>
      <c r="H263" s="394"/>
      <c r="I263" s="394"/>
      <c r="J263" s="394"/>
      <c r="K263" s="394"/>
      <c r="L263" s="394"/>
      <c r="M263" s="788">
        <f>(M262+N262+O262)</f>
        <v>110.29788000000001</v>
      </c>
      <c r="N263" s="789"/>
      <c r="O263" s="789"/>
      <c r="P263" s="790"/>
    </row>
    <row r="264" spans="1:17" ht="19.5" thickBot="1" x14ac:dyDescent="0.25">
      <c r="A264" s="854"/>
      <c r="B264" s="829"/>
      <c r="C264" s="406"/>
      <c r="D264" s="42" t="s">
        <v>59</v>
      </c>
      <c r="E264" s="398"/>
      <c r="F264" s="398"/>
      <c r="G264" s="398"/>
      <c r="H264" s="398"/>
      <c r="I264" s="398"/>
      <c r="J264" s="398"/>
      <c r="K264" s="398"/>
      <c r="L264" s="398"/>
      <c r="M264" s="47">
        <f>M261+M245</f>
        <v>224</v>
      </c>
      <c r="N264" s="47">
        <f>N261+N245</f>
        <v>146</v>
      </c>
      <c r="O264" s="47">
        <f>O261+O245</f>
        <v>173</v>
      </c>
      <c r="P264" s="47">
        <f>P261+P245</f>
        <v>69</v>
      </c>
    </row>
    <row r="265" spans="1:17" ht="24.75" customHeight="1" thickBot="1" x14ac:dyDescent="0.25">
      <c r="A265" s="637"/>
      <c r="B265" s="637"/>
      <c r="C265" s="677"/>
      <c r="D265" s="629" t="str">
        <f>HYPERLINK("#Оглавление!h9","&lt;&lt;&lt;&lt;&lt;")</f>
        <v>&lt;&lt;&lt;&lt;&lt;</v>
      </c>
      <c r="E265" s="677"/>
      <c r="F265" s="677"/>
      <c r="G265" s="677"/>
      <c r="H265" s="677"/>
      <c r="I265" s="677"/>
      <c r="J265" s="677"/>
      <c r="K265" s="677"/>
      <c r="L265" s="677"/>
      <c r="M265" s="637"/>
      <c r="N265" s="637"/>
      <c r="O265" s="637"/>
      <c r="P265" s="637"/>
    </row>
    <row r="266" spans="1:17" ht="36.75" thickBot="1" x14ac:dyDescent="0.25">
      <c r="A266" s="193">
        <v>43933</v>
      </c>
      <c r="B266" s="23"/>
      <c r="C266" s="387" t="s">
        <v>1436</v>
      </c>
      <c r="D266" s="124" t="s">
        <v>1351</v>
      </c>
      <c r="E266" s="390" t="s">
        <v>1435</v>
      </c>
      <c r="F266" s="499" t="s">
        <v>1511</v>
      </c>
      <c r="G266" s="499" t="s">
        <v>1557</v>
      </c>
      <c r="H266" s="720" t="s">
        <v>1558</v>
      </c>
      <c r="I266" s="499" t="s">
        <v>1559</v>
      </c>
      <c r="J266" s="720" t="s">
        <v>1446</v>
      </c>
      <c r="K266" s="499" t="s">
        <v>1560</v>
      </c>
      <c r="L266" s="499" t="s">
        <v>1561</v>
      </c>
      <c r="M266" s="166" t="str">
        <f>'Данные по ТП'!C91</f>
        <v>ТМ-630/10</v>
      </c>
      <c r="N266" s="126" t="s">
        <v>1352</v>
      </c>
      <c r="O266" s="125" t="s">
        <v>5</v>
      </c>
      <c r="P266" s="127">
        <f>'Данные по ТП'!F91</f>
        <v>24642</v>
      </c>
    </row>
    <row r="267" spans="1:17" ht="19.5" thickBot="1" x14ac:dyDescent="0.25">
      <c r="A267" s="794" t="s">
        <v>1627</v>
      </c>
      <c r="B267" s="791" t="s">
        <v>412</v>
      </c>
      <c r="C267" s="401">
        <v>1</v>
      </c>
      <c r="D267" s="173" t="s">
        <v>399</v>
      </c>
      <c r="E267" s="391"/>
      <c r="F267" s="686">
        <f>((O267*1.73*220*0.9)/1000)+((N267*1.73*220*0.9)/1000)+((M267*1.73*220*0.9)/1000)</f>
        <v>20.209859999999999</v>
      </c>
      <c r="G267" s="822"/>
      <c r="H267" s="822"/>
      <c r="I267" s="822"/>
      <c r="J267" s="822"/>
      <c r="K267" s="822"/>
      <c r="L267" s="822"/>
      <c r="M267" s="202">
        <v>18</v>
      </c>
      <c r="N267" s="202">
        <v>28</v>
      </c>
      <c r="O267" s="202">
        <v>13</v>
      </c>
      <c r="P267" s="202">
        <v>10</v>
      </c>
    </row>
    <row r="268" spans="1:17" ht="19.5" thickBot="1" x14ac:dyDescent="0.25">
      <c r="A268" s="853"/>
      <c r="B268" s="828"/>
      <c r="C268" s="401">
        <v>2</v>
      </c>
      <c r="D268" s="173"/>
      <c r="E268" s="391"/>
      <c r="F268" s="686">
        <f t="shared" ref="F268:F280" si="32">((O268*1.73*220*0.9)/1000)+((N268*1.73*220*0.9)/1000)+((M268*1.73*220*0.9)/1000)</f>
        <v>0</v>
      </c>
      <c r="G268" s="823"/>
      <c r="H268" s="823"/>
      <c r="I268" s="823"/>
      <c r="J268" s="823"/>
      <c r="K268" s="823"/>
      <c r="L268" s="823"/>
      <c r="M268" s="202"/>
      <c r="N268" s="202"/>
      <c r="O268" s="202"/>
      <c r="P268" s="202"/>
    </row>
    <row r="269" spans="1:17" ht="19.5" thickBot="1" x14ac:dyDescent="0.25">
      <c r="A269" s="853"/>
      <c r="B269" s="828"/>
      <c r="C269" s="401">
        <v>3</v>
      </c>
      <c r="D269" s="173"/>
      <c r="E269" s="391"/>
      <c r="F269" s="686">
        <f t="shared" si="32"/>
        <v>0</v>
      </c>
      <c r="G269" s="686"/>
      <c r="H269" s="686"/>
      <c r="I269" s="686"/>
      <c r="J269" s="686"/>
      <c r="K269" s="686"/>
      <c r="L269" s="686"/>
      <c r="M269" s="202"/>
      <c r="N269" s="202"/>
      <c r="O269" s="202"/>
      <c r="P269" s="202"/>
    </row>
    <row r="270" spans="1:17" ht="19.5" thickBot="1" x14ac:dyDescent="0.25">
      <c r="A270" s="853"/>
      <c r="B270" s="828"/>
      <c r="C270" s="401">
        <v>4</v>
      </c>
      <c r="D270" s="173" t="s">
        <v>400</v>
      </c>
      <c r="E270" s="391"/>
      <c r="F270" s="686">
        <f t="shared" si="32"/>
        <v>56.176559999999995</v>
      </c>
      <c r="G270" s="686"/>
      <c r="H270" s="686"/>
      <c r="I270" s="686"/>
      <c r="J270" s="686"/>
      <c r="K270" s="686"/>
      <c r="L270" s="686"/>
      <c r="M270" s="202">
        <v>53</v>
      </c>
      <c r="N270" s="202">
        <v>40</v>
      </c>
      <c r="O270" s="202">
        <v>71</v>
      </c>
      <c r="P270" s="202">
        <v>15</v>
      </c>
    </row>
    <row r="271" spans="1:17" ht="19.5" thickBot="1" x14ac:dyDescent="0.25">
      <c r="A271" s="853"/>
      <c r="B271" s="828"/>
      <c r="C271" s="401">
        <v>5</v>
      </c>
      <c r="D271" s="173"/>
      <c r="E271" s="391"/>
      <c r="F271" s="686">
        <f t="shared" si="32"/>
        <v>0</v>
      </c>
      <c r="G271" s="686"/>
      <c r="H271" s="686"/>
      <c r="I271" s="686"/>
      <c r="J271" s="686"/>
      <c r="K271" s="686"/>
      <c r="L271" s="686"/>
      <c r="M271" s="202"/>
      <c r="N271" s="202"/>
      <c r="O271" s="202"/>
      <c r="P271" s="202"/>
    </row>
    <row r="272" spans="1:17" ht="19.5" thickBot="1" x14ac:dyDescent="0.25">
      <c r="A272" s="853"/>
      <c r="B272" s="828"/>
      <c r="C272" s="401">
        <v>6</v>
      </c>
      <c r="D272" s="173" t="s">
        <v>401</v>
      </c>
      <c r="E272" s="391"/>
      <c r="F272" s="686">
        <f t="shared" si="32"/>
        <v>0</v>
      </c>
      <c r="G272" s="686"/>
      <c r="H272" s="686"/>
      <c r="I272" s="686"/>
      <c r="J272" s="686"/>
      <c r="K272" s="686"/>
      <c r="L272" s="686"/>
      <c r="M272" s="202">
        <v>0</v>
      </c>
      <c r="N272" s="202">
        <v>0</v>
      </c>
      <c r="O272" s="202">
        <v>0</v>
      </c>
      <c r="P272" s="202">
        <v>0</v>
      </c>
    </row>
    <row r="273" spans="1:17" ht="19.5" thickBot="1" x14ac:dyDescent="0.25">
      <c r="A273" s="853"/>
      <c r="B273" s="828"/>
      <c r="C273" s="401">
        <v>7</v>
      </c>
      <c r="D273" s="173" t="s">
        <v>402</v>
      </c>
      <c r="E273" s="391"/>
      <c r="F273" s="686">
        <f t="shared" si="32"/>
        <v>0</v>
      </c>
      <c r="G273" s="686"/>
      <c r="H273" s="686"/>
      <c r="I273" s="686"/>
      <c r="J273" s="686"/>
      <c r="K273" s="686"/>
      <c r="L273" s="686"/>
      <c r="M273" s="202">
        <v>0</v>
      </c>
      <c r="N273" s="202">
        <v>0</v>
      </c>
      <c r="O273" s="202">
        <v>0</v>
      </c>
      <c r="P273" s="202">
        <v>0</v>
      </c>
    </row>
    <row r="274" spans="1:17" ht="19.5" thickBot="1" x14ac:dyDescent="0.25">
      <c r="A274" s="853"/>
      <c r="B274" s="828"/>
      <c r="C274" s="401">
        <v>8</v>
      </c>
      <c r="D274" s="173" t="s">
        <v>403</v>
      </c>
      <c r="E274" s="391"/>
      <c r="F274" s="686">
        <f t="shared" si="32"/>
        <v>3.4253999999999998</v>
      </c>
      <c r="G274" s="686"/>
      <c r="H274" s="686"/>
      <c r="I274" s="686"/>
      <c r="J274" s="686"/>
      <c r="K274" s="686"/>
      <c r="L274" s="686"/>
      <c r="M274" s="202">
        <v>4</v>
      </c>
      <c r="N274" s="202">
        <v>1</v>
      </c>
      <c r="O274" s="202">
        <v>5</v>
      </c>
      <c r="P274" s="202">
        <v>4</v>
      </c>
    </row>
    <row r="275" spans="1:17" ht="19.5" thickBot="1" x14ac:dyDescent="0.25">
      <c r="A275" s="853"/>
      <c r="B275" s="828"/>
      <c r="C275" s="401">
        <v>21</v>
      </c>
      <c r="D275" s="173"/>
      <c r="E275" s="391"/>
      <c r="F275" s="686">
        <f t="shared" si="32"/>
        <v>0</v>
      </c>
      <c r="G275" s="686"/>
      <c r="H275" s="686"/>
      <c r="I275" s="686"/>
      <c r="J275" s="686"/>
      <c r="K275" s="686"/>
      <c r="L275" s="686"/>
      <c r="M275" s="202"/>
      <c r="N275" s="216"/>
      <c r="O275" s="202"/>
      <c r="P275" s="202"/>
    </row>
    <row r="276" spans="1:17" ht="19.5" thickBot="1" x14ac:dyDescent="0.25">
      <c r="A276" s="853"/>
      <c r="B276" s="828"/>
      <c r="C276" s="401">
        <v>22</v>
      </c>
      <c r="D276" s="173" t="s">
        <v>404</v>
      </c>
      <c r="E276" s="391"/>
      <c r="F276" s="686">
        <f t="shared" si="32"/>
        <v>0</v>
      </c>
      <c r="G276" s="686"/>
      <c r="H276" s="686"/>
      <c r="I276" s="686"/>
      <c r="J276" s="686"/>
      <c r="K276" s="686"/>
      <c r="L276" s="686"/>
      <c r="M276" s="202">
        <v>0</v>
      </c>
      <c r="N276" s="202">
        <v>0</v>
      </c>
      <c r="O276" s="202">
        <v>0</v>
      </c>
      <c r="P276" s="202">
        <v>0</v>
      </c>
    </row>
    <row r="277" spans="1:17" ht="19.5" thickBot="1" x14ac:dyDescent="0.25">
      <c r="A277" s="853"/>
      <c r="B277" s="828"/>
      <c r="C277" s="401">
        <v>23</v>
      </c>
      <c r="D277" s="173"/>
      <c r="E277" s="391"/>
      <c r="F277" s="686">
        <f t="shared" si="32"/>
        <v>0</v>
      </c>
      <c r="G277" s="686"/>
      <c r="H277" s="686"/>
      <c r="I277" s="686"/>
      <c r="J277" s="686"/>
      <c r="K277" s="686"/>
      <c r="L277" s="686"/>
      <c r="M277" s="202"/>
      <c r="N277" s="202"/>
      <c r="O277" s="202"/>
      <c r="P277" s="202"/>
    </row>
    <row r="278" spans="1:17" ht="19.5" thickBot="1" x14ac:dyDescent="0.25">
      <c r="A278" s="853"/>
      <c r="B278" s="828"/>
      <c r="C278" s="401">
        <v>24</v>
      </c>
      <c r="D278" s="173" t="s">
        <v>405</v>
      </c>
      <c r="E278" s="391"/>
      <c r="F278" s="686">
        <f t="shared" si="32"/>
        <v>0</v>
      </c>
      <c r="G278" s="686"/>
      <c r="H278" s="686"/>
      <c r="I278" s="686"/>
      <c r="J278" s="686"/>
      <c r="K278" s="686"/>
      <c r="L278" s="686"/>
      <c r="M278" s="202">
        <v>0</v>
      </c>
      <c r="N278" s="202">
        <v>0</v>
      </c>
      <c r="O278" s="202">
        <v>0</v>
      </c>
      <c r="P278" s="202">
        <v>0</v>
      </c>
    </row>
    <row r="279" spans="1:17" ht="19.5" thickBot="1" x14ac:dyDescent="0.25">
      <c r="A279" s="853"/>
      <c r="B279" s="828"/>
      <c r="C279" s="401"/>
      <c r="D279" s="173"/>
      <c r="E279" s="391"/>
      <c r="F279" s="686">
        <f t="shared" si="32"/>
        <v>0</v>
      </c>
      <c r="G279" s="686"/>
      <c r="H279" s="686"/>
      <c r="I279" s="686"/>
      <c r="J279" s="686"/>
      <c r="K279" s="686"/>
      <c r="L279" s="686"/>
      <c r="M279" s="361"/>
      <c r="N279" s="361"/>
      <c r="O279" s="361"/>
      <c r="P279" s="361"/>
    </row>
    <row r="280" spans="1:17" ht="19.5" thickBot="1" x14ac:dyDescent="0.25">
      <c r="A280" s="853"/>
      <c r="B280" s="828"/>
      <c r="C280" s="401"/>
      <c r="D280" s="173"/>
      <c r="E280" s="391"/>
      <c r="F280" s="686">
        <f t="shared" si="32"/>
        <v>0</v>
      </c>
      <c r="G280" s="686"/>
      <c r="H280" s="686"/>
      <c r="I280" s="686"/>
      <c r="J280" s="686"/>
      <c r="K280" s="686"/>
      <c r="L280" s="686"/>
      <c r="M280" s="361"/>
      <c r="N280" s="361"/>
      <c r="O280" s="361"/>
      <c r="P280" s="361"/>
    </row>
    <row r="281" spans="1:17" ht="18" customHeight="1" thickBot="1" x14ac:dyDescent="0.3">
      <c r="A281" s="853"/>
      <c r="B281" s="828"/>
      <c r="C281" s="406"/>
      <c r="D281" s="194"/>
      <c r="E281" s="422"/>
      <c r="F281" s="422"/>
      <c r="G281" s="422"/>
      <c r="H281" s="422"/>
      <c r="I281" s="422"/>
      <c r="J281" s="422"/>
      <c r="K281" s="422"/>
      <c r="L281" s="422"/>
      <c r="M281" s="195"/>
      <c r="N281" s="194"/>
      <c r="O281" s="194"/>
      <c r="P281" s="194"/>
    </row>
    <row r="282" spans="1:17" ht="18.75" thickBot="1" x14ac:dyDescent="0.25">
      <c r="A282" s="853"/>
      <c r="B282" s="828"/>
      <c r="C282" s="401"/>
      <c r="D282" s="3" t="s">
        <v>1314</v>
      </c>
      <c r="E282" s="393"/>
      <c r="F282" s="393"/>
      <c r="G282" s="393"/>
      <c r="H282" s="393"/>
      <c r="I282" s="393"/>
      <c r="J282" s="393"/>
      <c r="K282" s="393"/>
      <c r="L282" s="393"/>
      <c r="M282" s="6">
        <f>SUM(M267:M278)</f>
        <v>75</v>
      </c>
      <c r="N282" s="6">
        <f>SUM(N267:N278)</f>
        <v>69</v>
      </c>
      <c r="O282" s="6">
        <f>SUM(O267:O278)</f>
        <v>89</v>
      </c>
      <c r="P282" s="6">
        <f>SUM(P267:P278)</f>
        <v>29</v>
      </c>
      <c r="Q282" s="168"/>
    </row>
    <row r="283" spans="1:17" ht="19.5" thickBot="1" x14ac:dyDescent="0.25">
      <c r="A283" s="853"/>
      <c r="B283" s="828"/>
      <c r="C283" s="401"/>
      <c r="D283" s="3" t="s">
        <v>1315</v>
      </c>
      <c r="E283" s="393"/>
      <c r="F283" s="393"/>
      <c r="G283" s="393"/>
      <c r="H283" s="393"/>
      <c r="I283" s="393"/>
      <c r="J283" s="393"/>
      <c r="K283" s="393"/>
      <c r="L283" s="393"/>
      <c r="M283" s="135">
        <f t="shared" ref="M283:O283" si="33">(M282*1.73*220*0.9)/1000</f>
        <v>25.6905</v>
      </c>
      <c r="N283" s="135">
        <f t="shared" si="33"/>
        <v>23.635260000000002</v>
      </c>
      <c r="O283" s="135">
        <f t="shared" si="33"/>
        <v>30.486060000000002</v>
      </c>
      <c r="P283" s="136"/>
    </row>
    <row r="284" spans="1:17" ht="18.75" thickBot="1" x14ac:dyDescent="0.25">
      <c r="A284" s="853"/>
      <c r="B284" s="828"/>
      <c r="C284" s="401"/>
      <c r="D284" s="3" t="s">
        <v>1316</v>
      </c>
      <c r="E284" s="394"/>
      <c r="F284" s="394"/>
      <c r="G284" s="394"/>
      <c r="H284" s="394"/>
      <c r="I284" s="394"/>
      <c r="J284" s="394"/>
      <c r="K284" s="394"/>
      <c r="L284" s="394"/>
      <c r="M284" s="788">
        <f>(M283+N283+O283)</f>
        <v>79.811820000000012</v>
      </c>
      <c r="N284" s="789"/>
      <c r="O284" s="789"/>
      <c r="P284" s="790"/>
    </row>
    <row r="285" spans="1:17" ht="19.5" thickBot="1" x14ac:dyDescent="0.25">
      <c r="A285" s="853"/>
      <c r="B285" s="828"/>
      <c r="C285" s="404"/>
      <c r="D285" s="830"/>
      <c r="E285" s="858"/>
      <c r="F285" s="858"/>
      <c r="G285" s="858"/>
      <c r="H285" s="858"/>
      <c r="I285" s="858"/>
      <c r="J285" s="858"/>
      <c r="K285" s="858"/>
      <c r="L285" s="858"/>
      <c r="M285" s="831"/>
      <c r="N285" s="831"/>
      <c r="O285" s="831"/>
      <c r="P285" s="832"/>
    </row>
    <row r="286" spans="1:17" ht="36.75" thickBot="1" x14ac:dyDescent="0.25">
      <c r="A286" s="853"/>
      <c r="B286" s="828"/>
      <c r="C286" s="387" t="s">
        <v>1436</v>
      </c>
      <c r="D286" s="124" t="s">
        <v>1327</v>
      </c>
      <c r="E286" s="390" t="s">
        <v>1435</v>
      </c>
      <c r="F286" s="499" t="s">
        <v>1511</v>
      </c>
      <c r="G286" s="499" t="s">
        <v>1557</v>
      </c>
      <c r="H286" s="720" t="s">
        <v>1558</v>
      </c>
      <c r="I286" s="499" t="s">
        <v>1559</v>
      </c>
      <c r="J286" s="720" t="s">
        <v>1446</v>
      </c>
      <c r="K286" s="499" t="s">
        <v>1560</v>
      </c>
      <c r="L286" s="499" t="s">
        <v>1561</v>
      </c>
      <c r="M286" s="166" t="str">
        <f>'Данные по ТП'!C92</f>
        <v>ТМ-630/10</v>
      </c>
      <c r="N286" s="126" t="s">
        <v>1352</v>
      </c>
      <c r="O286" s="125" t="s">
        <v>5</v>
      </c>
      <c r="P286" s="127">
        <f>'Данные по ТП'!F92</f>
        <v>37481</v>
      </c>
    </row>
    <row r="287" spans="1:17" ht="19.5" thickBot="1" x14ac:dyDescent="0.25">
      <c r="A287" s="853"/>
      <c r="B287" s="828"/>
      <c r="C287" s="401">
        <v>9</v>
      </c>
      <c r="D287" s="173"/>
      <c r="E287" s="391"/>
      <c r="F287" s="686">
        <f>((O287*1.73*220*0.9)/1000)+((N287*1.73*220*0.9)/1000)+((M287*1.73*220*0.9)/1000)</f>
        <v>0</v>
      </c>
      <c r="G287" s="822">
        <v>223</v>
      </c>
      <c r="H287" s="822">
        <v>228</v>
      </c>
      <c r="I287" s="822">
        <v>231</v>
      </c>
      <c r="J287" s="822">
        <v>397</v>
      </c>
      <c r="K287" s="822">
        <v>396</v>
      </c>
      <c r="L287" s="822">
        <v>399</v>
      </c>
      <c r="M287" s="202"/>
      <c r="N287" s="202"/>
      <c r="O287" s="202"/>
      <c r="P287" s="202"/>
    </row>
    <row r="288" spans="1:17" ht="19.5" thickBot="1" x14ac:dyDescent="0.25">
      <c r="A288" s="853"/>
      <c r="B288" s="828"/>
      <c r="C288" s="401">
        <v>10</v>
      </c>
      <c r="D288" s="173" t="s">
        <v>1057</v>
      </c>
      <c r="E288" s="391"/>
      <c r="F288" s="686">
        <f t="shared" ref="F288:F300" si="34">((O288*1.73*220*0.9)/1000)+((N288*1.73*220*0.9)/1000)+((M288*1.73*220*0.9)/1000)</f>
        <v>0</v>
      </c>
      <c r="G288" s="823"/>
      <c r="H288" s="823"/>
      <c r="I288" s="823"/>
      <c r="J288" s="823"/>
      <c r="K288" s="823"/>
      <c r="L288" s="823"/>
      <c r="M288" s="202"/>
      <c r="N288" s="202"/>
      <c r="O288" s="202"/>
      <c r="P288" s="202"/>
    </row>
    <row r="289" spans="1:18" ht="19.5" thickBot="1" x14ac:dyDescent="0.25">
      <c r="A289" s="853"/>
      <c r="B289" s="828"/>
      <c r="C289" s="401">
        <v>11</v>
      </c>
      <c r="D289" s="173"/>
      <c r="E289" s="391"/>
      <c r="F289" s="686">
        <f t="shared" si="34"/>
        <v>0</v>
      </c>
      <c r="G289" s="686"/>
      <c r="H289" s="686"/>
      <c r="I289" s="686"/>
      <c r="J289" s="686"/>
      <c r="K289" s="686"/>
      <c r="L289" s="686"/>
      <c r="M289" s="202"/>
      <c r="N289" s="202"/>
      <c r="O289" s="202"/>
      <c r="P289" s="202"/>
    </row>
    <row r="290" spans="1:18" ht="19.5" thickBot="1" x14ac:dyDescent="0.25">
      <c r="A290" s="853"/>
      <c r="B290" s="828"/>
      <c r="C290" s="401">
        <v>12</v>
      </c>
      <c r="D290" s="173" t="s">
        <v>406</v>
      </c>
      <c r="E290" s="391"/>
      <c r="F290" s="686">
        <f t="shared" si="34"/>
        <v>7.8784199999999993</v>
      </c>
      <c r="G290" s="686"/>
      <c r="H290" s="686"/>
      <c r="I290" s="686"/>
      <c r="J290" s="686"/>
      <c r="K290" s="686"/>
      <c r="L290" s="686"/>
      <c r="M290" s="202">
        <v>2</v>
      </c>
      <c r="N290" s="202">
        <v>8</v>
      </c>
      <c r="O290" s="202">
        <v>13</v>
      </c>
      <c r="P290" s="202">
        <v>6</v>
      </c>
    </row>
    <row r="291" spans="1:18" ht="19.5" thickBot="1" x14ac:dyDescent="0.25">
      <c r="A291" s="853"/>
      <c r="B291" s="828"/>
      <c r="C291" s="401">
        <v>13</v>
      </c>
      <c r="D291" s="173" t="s">
        <v>407</v>
      </c>
      <c r="E291" s="391"/>
      <c r="F291" s="686">
        <f t="shared" si="34"/>
        <v>0</v>
      </c>
      <c r="G291" s="686"/>
      <c r="H291" s="686"/>
      <c r="I291" s="686"/>
      <c r="J291" s="686"/>
      <c r="K291" s="686"/>
      <c r="L291" s="686"/>
      <c r="M291" s="202">
        <v>0</v>
      </c>
      <c r="N291" s="202">
        <v>0</v>
      </c>
      <c r="O291" s="202">
        <v>0</v>
      </c>
      <c r="P291" s="202">
        <v>0</v>
      </c>
    </row>
    <row r="292" spans="1:18" ht="19.5" thickBot="1" x14ac:dyDescent="0.25">
      <c r="A292" s="853"/>
      <c r="B292" s="828"/>
      <c r="C292" s="401">
        <v>14</v>
      </c>
      <c r="D292" s="173" t="s">
        <v>408</v>
      </c>
      <c r="E292" s="391"/>
      <c r="F292" s="686">
        <f t="shared" si="34"/>
        <v>97.623899999999992</v>
      </c>
      <c r="G292" s="686"/>
      <c r="H292" s="686"/>
      <c r="I292" s="686"/>
      <c r="J292" s="686"/>
      <c r="K292" s="686"/>
      <c r="L292" s="686"/>
      <c r="M292" s="202">
        <v>106</v>
      </c>
      <c r="N292" s="202">
        <v>90</v>
      </c>
      <c r="O292" s="202">
        <v>89</v>
      </c>
      <c r="P292" s="202">
        <v>25</v>
      </c>
    </row>
    <row r="293" spans="1:18" ht="19.5" thickBot="1" x14ac:dyDescent="0.25">
      <c r="A293" s="853"/>
      <c r="B293" s="828"/>
      <c r="C293" s="401">
        <v>15</v>
      </c>
      <c r="D293" s="173" t="s">
        <v>409</v>
      </c>
      <c r="E293" s="391"/>
      <c r="F293" s="686">
        <f t="shared" si="34"/>
        <v>87.690239999999989</v>
      </c>
      <c r="G293" s="686"/>
      <c r="H293" s="686"/>
      <c r="I293" s="686"/>
      <c r="J293" s="686"/>
      <c r="K293" s="686"/>
      <c r="L293" s="686"/>
      <c r="M293" s="202">
        <v>87</v>
      </c>
      <c r="N293" s="202">
        <v>99</v>
      </c>
      <c r="O293" s="202">
        <v>70</v>
      </c>
      <c r="P293" s="202">
        <v>20</v>
      </c>
    </row>
    <row r="294" spans="1:18" ht="19.5" thickBot="1" x14ac:dyDescent="0.25">
      <c r="A294" s="853"/>
      <c r="B294" s="828"/>
      <c r="C294" s="401">
        <v>16</v>
      </c>
      <c r="D294" s="173"/>
      <c r="E294" s="391"/>
      <c r="F294" s="686">
        <f t="shared" si="34"/>
        <v>0</v>
      </c>
      <c r="G294" s="686"/>
      <c r="H294" s="686"/>
      <c r="I294" s="686"/>
      <c r="J294" s="686"/>
      <c r="K294" s="686"/>
      <c r="L294" s="686"/>
      <c r="M294" s="202"/>
      <c r="N294" s="202"/>
      <c r="O294" s="202"/>
      <c r="P294" s="202"/>
    </row>
    <row r="295" spans="1:18" ht="19.5" thickBot="1" x14ac:dyDescent="0.25">
      <c r="A295" s="853"/>
      <c r="B295" s="828"/>
      <c r="C295" s="401">
        <v>17</v>
      </c>
      <c r="D295" s="173"/>
      <c r="E295" s="391"/>
      <c r="F295" s="686">
        <f t="shared" si="34"/>
        <v>0</v>
      </c>
      <c r="G295" s="686"/>
      <c r="H295" s="686"/>
      <c r="I295" s="686"/>
      <c r="J295" s="686"/>
      <c r="K295" s="686"/>
      <c r="L295" s="686"/>
      <c r="M295" s="202"/>
      <c r="N295" s="202"/>
      <c r="O295" s="202"/>
      <c r="P295" s="202"/>
    </row>
    <row r="296" spans="1:18" ht="19.5" thickBot="1" x14ac:dyDescent="0.25">
      <c r="A296" s="853"/>
      <c r="B296" s="828"/>
      <c r="C296" s="401">
        <v>18</v>
      </c>
      <c r="D296" s="173" t="s">
        <v>410</v>
      </c>
      <c r="E296" s="391"/>
      <c r="F296" s="686">
        <f t="shared" si="34"/>
        <v>32.5413</v>
      </c>
      <c r="G296" s="686"/>
      <c r="H296" s="686"/>
      <c r="I296" s="686"/>
      <c r="J296" s="686"/>
      <c r="K296" s="686"/>
      <c r="L296" s="686"/>
      <c r="M296" s="202">
        <v>12</v>
      </c>
      <c r="N296" s="202">
        <v>55</v>
      </c>
      <c r="O296" s="202">
        <v>28</v>
      </c>
      <c r="P296" s="202">
        <v>16</v>
      </c>
      <c r="Q296" s="212"/>
      <c r="R296" s="101"/>
    </row>
    <row r="297" spans="1:18" ht="19.5" thickBot="1" x14ac:dyDescent="0.25">
      <c r="A297" s="853"/>
      <c r="B297" s="828"/>
      <c r="C297" s="401">
        <v>19</v>
      </c>
      <c r="D297" s="173"/>
      <c r="E297" s="391"/>
      <c r="F297" s="686">
        <f t="shared" si="34"/>
        <v>0</v>
      </c>
      <c r="G297" s="686"/>
      <c r="H297" s="686"/>
      <c r="I297" s="686"/>
      <c r="J297" s="686"/>
      <c r="K297" s="686"/>
      <c r="L297" s="686"/>
      <c r="M297" s="202"/>
      <c r="N297" s="202"/>
      <c r="O297" s="202"/>
      <c r="P297" s="202"/>
      <c r="R297" s="101"/>
    </row>
    <row r="298" spans="1:18" ht="19.5" thickBot="1" x14ac:dyDescent="0.25">
      <c r="A298" s="853"/>
      <c r="B298" s="828"/>
      <c r="C298" s="401">
        <v>20</v>
      </c>
      <c r="D298" s="173" t="s">
        <v>411</v>
      </c>
      <c r="E298" s="391"/>
      <c r="F298" s="686">
        <f t="shared" si="34"/>
        <v>16.44192</v>
      </c>
      <c r="G298" s="686"/>
      <c r="H298" s="686"/>
      <c r="I298" s="686"/>
      <c r="J298" s="686"/>
      <c r="K298" s="686"/>
      <c r="L298" s="686"/>
      <c r="M298" s="202">
        <v>5</v>
      </c>
      <c r="N298" s="202">
        <v>15</v>
      </c>
      <c r="O298" s="202">
        <v>28</v>
      </c>
      <c r="P298" s="202">
        <v>11</v>
      </c>
    </row>
    <row r="299" spans="1:18" ht="19.5" thickBot="1" x14ac:dyDescent="0.25">
      <c r="A299" s="853"/>
      <c r="B299" s="828"/>
      <c r="C299" s="401"/>
      <c r="D299" s="173"/>
      <c r="E299" s="391"/>
      <c r="F299" s="686">
        <f t="shared" si="34"/>
        <v>0</v>
      </c>
      <c r="G299" s="686"/>
      <c r="H299" s="686"/>
      <c r="I299" s="686"/>
      <c r="J299" s="686"/>
      <c r="K299" s="686"/>
      <c r="L299" s="686"/>
      <c r="M299" s="361"/>
      <c r="N299" s="361"/>
      <c r="O299" s="361"/>
      <c r="P299" s="361"/>
    </row>
    <row r="300" spans="1:18" ht="19.5" thickBot="1" x14ac:dyDescent="0.25">
      <c r="A300" s="853"/>
      <c r="B300" s="828"/>
      <c r="C300" s="401"/>
      <c r="D300" s="173"/>
      <c r="E300" s="391"/>
      <c r="F300" s="686">
        <f t="shared" si="34"/>
        <v>0</v>
      </c>
      <c r="G300" s="686"/>
      <c r="H300" s="686"/>
      <c r="I300" s="686"/>
      <c r="J300" s="686"/>
      <c r="K300" s="686"/>
      <c r="L300" s="686"/>
      <c r="M300" s="361"/>
      <c r="N300" s="361"/>
      <c r="O300" s="361"/>
      <c r="P300" s="361"/>
    </row>
    <row r="301" spans="1:18" ht="17.25" customHeight="1" thickBot="1" x14ac:dyDescent="0.3">
      <c r="A301" s="853"/>
      <c r="B301" s="828"/>
      <c r="C301" s="406"/>
      <c r="D301" s="194"/>
      <c r="E301" s="422"/>
      <c r="F301" s="422"/>
      <c r="G301" s="422"/>
      <c r="H301" s="422"/>
      <c r="I301" s="422"/>
      <c r="J301" s="422"/>
      <c r="K301" s="422"/>
      <c r="L301" s="422"/>
      <c r="M301" s="195"/>
      <c r="N301" s="194"/>
      <c r="O301" s="194"/>
      <c r="P301" s="194"/>
    </row>
    <row r="302" spans="1:18" ht="19.5" thickBot="1" x14ac:dyDescent="0.25">
      <c r="A302" s="853"/>
      <c r="B302" s="828"/>
      <c r="C302" s="401"/>
      <c r="D302" s="3" t="s">
        <v>1313</v>
      </c>
      <c r="E302" s="393"/>
      <c r="F302" s="393"/>
      <c r="G302" s="393"/>
      <c r="H302" s="393"/>
      <c r="I302" s="393"/>
      <c r="J302" s="393"/>
      <c r="K302" s="393"/>
      <c r="L302" s="393"/>
      <c r="M302" s="7">
        <f>SUM(M290:M298)</f>
        <v>212</v>
      </c>
      <c r="N302" s="7">
        <f>SUM(N290:N298)</f>
        <v>267</v>
      </c>
      <c r="O302" s="7">
        <f>SUM(O290:O298)</f>
        <v>228</v>
      </c>
      <c r="P302" s="7">
        <f>SUM(P290:P298)</f>
        <v>78</v>
      </c>
      <c r="Q302" s="168"/>
    </row>
    <row r="303" spans="1:18" ht="19.5" thickBot="1" x14ac:dyDescent="0.25">
      <c r="A303" s="853"/>
      <c r="B303" s="828"/>
      <c r="C303" s="401"/>
      <c r="D303" s="3" t="s">
        <v>1315</v>
      </c>
      <c r="E303" s="393"/>
      <c r="F303" s="393"/>
      <c r="G303" s="393"/>
      <c r="H303" s="393"/>
      <c r="I303" s="393"/>
      <c r="J303" s="393"/>
      <c r="K303" s="393"/>
      <c r="L303" s="393"/>
      <c r="M303" s="135">
        <f t="shared" ref="M303:O303" si="35">(M302*1.73*220*0.9)/1000</f>
        <v>72.618479999999991</v>
      </c>
      <c r="N303" s="135">
        <f t="shared" si="35"/>
        <v>91.458179999999999</v>
      </c>
      <c r="O303" s="135">
        <f t="shared" si="35"/>
        <v>78.099120000000013</v>
      </c>
      <c r="P303" s="136"/>
    </row>
    <row r="304" spans="1:18" ht="18.75" thickBot="1" x14ac:dyDescent="0.25">
      <c r="A304" s="853"/>
      <c r="B304" s="828"/>
      <c r="C304" s="401"/>
      <c r="D304" s="3" t="s">
        <v>1317</v>
      </c>
      <c r="E304" s="394"/>
      <c r="F304" s="394"/>
      <c r="G304" s="394"/>
      <c r="H304" s="394"/>
      <c r="I304" s="394"/>
      <c r="J304" s="394"/>
      <c r="K304" s="394"/>
      <c r="L304" s="394"/>
      <c r="M304" s="788">
        <f>(M303+N303+O303)</f>
        <v>242.17578000000003</v>
      </c>
      <c r="N304" s="789"/>
      <c r="O304" s="789"/>
      <c r="P304" s="790"/>
    </row>
    <row r="305" spans="1:63" ht="19.5" thickBot="1" x14ac:dyDescent="0.25">
      <c r="A305" s="854"/>
      <c r="B305" s="829"/>
      <c r="C305" s="438"/>
      <c r="D305" s="37" t="s">
        <v>59</v>
      </c>
      <c r="E305" s="435"/>
      <c r="F305" s="435"/>
      <c r="G305" s="435"/>
      <c r="H305" s="435"/>
      <c r="I305" s="435"/>
      <c r="J305" s="435"/>
      <c r="K305" s="435"/>
      <c r="L305" s="435"/>
      <c r="M305" s="52">
        <f>M302+M282</f>
        <v>287</v>
      </c>
      <c r="N305" s="52">
        <f>N302+N282</f>
        <v>336</v>
      </c>
      <c r="O305" s="52">
        <f>O302+O282</f>
        <v>317</v>
      </c>
      <c r="P305" s="52">
        <f>P302+P282</f>
        <v>107</v>
      </c>
    </row>
    <row r="306" spans="1:63" s="100" customFormat="1" ht="18.75" x14ac:dyDescent="0.3">
      <c r="C306" s="388"/>
      <c r="E306" s="388"/>
      <c r="F306" s="388"/>
      <c r="G306" s="388"/>
      <c r="H306" s="388"/>
      <c r="I306" s="388"/>
      <c r="J306" s="388"/>
      <c r="K306" s="388"/>
      <c r="L306" s="388"/>
      <c r="M306" s="172"/>
      <c r="Q306" s="203"/>
      <c r="BK306" s="213" t="s">
        <v>338</v>
      </c>
    </row>
    <row r="307" spans="1:63" s="100" customFormat="1" ht="25.5" x14ac:dyDescent="0.25">
      <c r="C307" s="388"/>
      <c r="D307" s="629" t="str">
        <f>HYPERLINK("#Оглавление!h9","&lt;&lt;&lt;&lt;&lt;")</f>
        <v>&lt;&lt;&lt;&lt;&lt;</v>
      </c>
      <c r="E307" s="388"/>
      <c r="F307" s="388"/>
      <c r="G307" s="388"/>
      <c r="H307" s="388"/>
      <c r="I307" s="388"/>
      <c r="J307" s="388"/>
      <c r="K307" s="388"/>
      <c r="L307" s="388"/>
      <c r="M307" s="172"/>
      <c r="Q307" s="203"/>
    </row>
    <row r="308" spans="1:63" s="100" customFormat="1" x14ac:dyDescent="0.25">
      <c r="C308" s="388"/>
      <c r="E308" s="388"/>
      <c r="F308" s="388"/>
      <c r="G308" s="388"/>
      <c r="H308" s="388"/>
      <c r="I308" s="388"/>
      <c r="J308" s="388"/>
      <c r="K308" s="388"/>
      <c r="L308" s="388"/>
      <c r="M308" s="172"/>
      <c r="Q308" s="203"/>
    </row>
    <row r="309" spans="1:63" s="100" customFormat="1" x14ac:dyDescent="0.25">
      <c r="C309" s="388"/>
      <c r="E309" s="388"/>
      <c r="F309" s="388"/>
      <c r="G309" s="388"/>
      <c r="H309" s="388"/>
      <c r="I309" s="388"/>
      <c r="J309" s="388"/>
      <c r="K309" s="388"/>
      <c r="L309" s="388"/>
      <c r="M309" s="172"/>
      <c r="Q309" s="203"/>
    </row>
    <row r="310" spans="1:63" s="100" customFormat="1" x14ac:dyDescent="0.25">
      <c r="C310" s="388"/>
      <c r="E310" s="388"/>
      <c r="F310" s="388"/>
      <c r="G310" s="388"/>
      <c r="H310" s="388"/>
      <c r="I310" s="388"/>
      <c r="J310" s="388"/>
      <c r="K310" s="388"/>
      <c r="L310" s="388"/>
      <c r="M310" s="172"/>
      <c r="Q310" s="203"/>
    </row>
    <row r="311" spans="1:63" s="100" customFormat="1" x14ac:dyDescent="0.25">
      <c r="C311" s="388"/>
      <c r="E311" s="388"/>
      <c r="F311" s="388"/>
      <c r="G311" s="388"/>
      <c r="H311" s="388"/>
      <c r="I311" s="388"/>
      <c r="J311" s="388"/>
      <c r="K311" s="388"/>
      <c r="L311" s="388"/>
      <c r="M311" s="172"/>
      <c r="Q311" s="203"/>
    </row>
    <row r="312" spans="1:63" s="100" customFormat="1" x14ac:dyDescent="0.25">
      <c r="C312" s="388"/>
      <c r="E312" s="388"/>
      <c r="F312" s="388"/>
      <c r="G312" s="388"/>
      <c r="H312" s="388"/>
      <c r="I312" s="388"/>
      <c r="J312" s="388"/>
      <c r="K312" s="388"/>
      <c r="L312" s="388"/>
      <c r="M312" s="172"/>
      <c r="Q312" s="203"/>
    </row>
    <row r="313" spans="1:63" s="100" customFormat="1" x14ac:dyDescent="0.25">
      <c r="C313" s="388"/>
      <c r="E313" s="388"/>
      <c r="F313" s="388"/>
      <c r="G313" s="388"/>
      <c r="H313" s="388"/>
      <c r="I313" s="388"/>
      <c r="J313" s="388"/>
      <c r="K313" s="388"/>
      <c r="L313" s="388"/>
      <c r="M313" s="172"/>
      <c r="Q313" s="203"/>
    </row>
    <row r="314" spans="1:63" s="100" customFormat="1" x14ac:dyDescent="0.25">
      <c r="C314" s="388"/>
      <c r="E314" s="388"/>
      <c r="F314" s="388"/>
      <c r="G314" s="388"/>
      <c r="H314" s="388"/>
      <c r="I314" s="388"/>
      <c r="J314" s="388"/>
      <c r="K314" s="388"/>
      <c r="L314" s="388"/>
      <c r="M314" s="172"/>
      <c r="Q314" s="203"/>
    </row>
    <row r="315" spans="1:63" s="100" customFormat="1" x14ac:dyDescent="0.25">
      <c r="C315" s="388"/>
      <c r="E315" s="388"/>
      <c r="F315" s="388"/>
      <c r="G315" s="388"/>
      <c r="H315" s="388"/>
      <c r="I315" s="388"/>
      <c r="J315" s="388"/>
      <c r="K315" s="388"/>
      <c r="L315" s="388"/>
      <c r="M315" s="172"/>
      <c r="Q315" s="203"/>
    </row>
    <row r="316" spans="1:63" s="100" customFormat="1" x14ac:dyDescent="0.25">
      <c r="C316" s="388"/>
      <c r="E316" s="388"/>
      <c r="F316" s="388"/>
      <c r="G316" s="388"/>
      <c r="H316" s="388"/>
      <c r="I316" s="388"/>
      <c r="J316" s="388"/>
      <c r="K316" s="388"/>
      <c r="L316" s="388"/>
      <c r="M316" s="172"/>
      <c r="Q316" s="203"/>
    </row>
    <row r="317" spans="1:63" s="100" customFormat="1" x14ac:dyDescent="0.25">
      <c r="C317" s="388"/>
      <c r="E317" s="388"/>
      <c r="F317" s="388"/>
      <c r="G317" s="388"/>
      <c r="H317" s="388"/>
      <c r="I317" s="388"/>
      <c r="J317" s="388"/>
      <c r="K317" s="388"/>
      <c r="L317" s="388"/>
      <c r="M317" s="172"/>
      <c r="Q317" s="203"/>
    </row>
    <row r="318" spans="1:63" s="100" customFormat="1" x14ac:dyDescent="0.25">
      <c r="C318" s="388"/>
      <c r="E318" s="388"/>
      <c r="F318" s="388"/>
      <c r="G318" s="388"/>
      <c r="H318" s="388"/>
      <c r="I318" s="388"/>
      <c r="J318" s="388"/>
      <c r="K318" s="388"/>
      <c r="L318" s="388"/>
      <c r="M318" s="172"/>
      <c r="Q318" s="203"/>
    </row>
    <row r="319" spans="1:63" s="100" customFormat="1" x14ac:dyDescent="0.25">
      <c r="C319" s="388"/>
      <c r="E319" s="388"/>
      <c r="F319" s="388"/>
      <c r="G319" s="388"/>
      <c r="H319" s="388"/>
      <c r="I319" s="388"/>
      <c r="J319" s="388"/>
      <c r="K319" s="388"/>
      <c r="L319" s="388"/>
      <c r="M319" s="172"/>
      <c r="Q319" s="203"/>
    </row>
    <row r="320" spans="1:63" s="100" customFormat="1" x14ac:dyDescent="0.25">
      <c r="C320" s="388"/>
      <c r="E320" s="388"/>
      <c r="F320" s="388"/>
      <c r="G320" s="388"/>
      <c r="H320" s="388"/>
      <c r="I320" s="388"/>
      <c r="J320" s="388"/>
      <c r="K320" s="388"/>
      <c r="L320" s="388"/>
      <c r="M320" s="172"/>
      <c r="Q320" s="203"/>
    </row>
    <row r="321" spans="3:17" s="100" customFormat="1" x14ac:dyDescent="0.25">
      <c r="C321" s="388"/>
      <c r="E321" s="388"/>
      <c r="F321" s="388"/>
      <c r="G321" s="388"/>
      <c r="H321" s="388"/>
      <c r="I321" s="388"/>
      <c r="J321" s="388"/>
      <c r="K321" s="388"/>
      <c r="L321" s="388"/>
      <c r="M321" s="172"/>
      <c r="Q321" s="203"/>
    </row>
    <row r="322" spans="3:17" s="100" customFormat="1" x14ac:dyDescent="0.25">
      <c r="C322" s="388"/>
      <c r="E322" s="388"/>
      <c r="F322" s="388"/>
      <c r="G322" s="388"/>
      <c r="H322" s="388"/>
      <c r="I322" s="388"/>
      <c r="J322" s="388"/>
      <c r="K322" s="388"/>
      <c r="L322" s="388"/>
      <c r="M322" s="172"/>
      <c r="Q322" s="203"/>
    </row>
    <row r="323" spans="3:17" s="100" customFormat="1" x14ac:dyDescent="0.25">
      <c r="C323" s="388"/>
      <c r="E323" s="388"/>
      <c r="F323" s="388"/>
      <c r="G323" s="388"/>
      <c r="H323" s="388"/>
      <c r="I323" s="388"/>
      <c r="J323" s="388"/>
      <c r="K323" s="388"/>
      <c r="L323" s="388"/>
      <c r="M323" s="172"/>
      <c r="Q323" s="203"/>
    </row>
    <row r="324" spans="3:17" s="100" customFormat="1" x14ac:dyDescent="0.25">
      <c r="C324" s="388"/>
      <c r="E324" s="388"/>
      <c r="F324" s="388"/>
      <c r="G324" s="388"/>
      <c r="H324" s="388"/>
      <c r="I324" s="388"/>
      <c r="J324" s="388"/>
      <c r="K324" s="388"/>
      <c r="L324" s="388"/>
      <c r="M324" s="172"/>
      <c r="Q324" s="203"/>
    </row>
    <row r="325" spans="3:17" s="100" customFormat="1" x14ac:dyDescent="0.25">
      <c r="C325" s="388"/>
      <c r="E325" s="388"/>
      <c r="F325" s="388"/>
      <c r="G325" s="388"/>
      <c r="H325" s="388"/>
      <c r="I325" s="388"/>
      <c r="J325" s="388"/>
      <c r="K325" s="388"/>
      <c r="L325" s="388"/>
      <c r="M325" s="172"/>
      <c r="Q325" s="203"/>
    </row>
    <row r="326" spans="3:17" s="100" customFormat="1" x14ac:dyDescent="0.25">
      <c r="C326" s="388"/>
      <c r="E326" s="388"/>
      <c r="F326" s="388"/>
      <c r="G326" s="388"/>
      <c r="H326" s="388"/>
      <c r="I326" s="388"/>
      <c r="J326" s="388"/>
      <c r="K326" s="388"/>
      <c r="L326" s="388"/>
      <c r="M326" s="172"/>
      <c r="Q326" s="203"/>
    </row>
    <row r="327" spans="3:17" s="100" customFormat="1" x14ac:dyDescent="0.25">
      <c r="C327" s="388"/>
      <c r="E327" s="388"/>
      <c r="F327" s="388"/>
      <c r="G327" s="388"/>
      <c r="H327" s="388"/>
      <c r="I327" s="388"/>
      <c r="J327" s="388"/>
      <c r="K327" s="388"/>
      <c r="L327" s="388"/>
      <c r="M327" s="172"/>
      <c r="Q327" s="203"/>
    </row>
    <row r="328" spans="3:17" s="100" customFormat="1" x14ac:dyDescent="0.25">
      <c r="C328" s="388"/>
      <c r="E328" s="388"/>
      <c r="F328" s="388"/>
      <c r="G328" s="388"/>
      <c r="H328" s="388"/>
      <c r="I328" s="388"/>
      <c r="J328" s="388"/>
      <c r="K328" s="388"/>
      <c r="L328" s="388"/>
      <c r="M328" s="172"/>
      <c r="Q328" s="203"/>
    </row>
    <row r="329" spans="3:17" s="100" customFormat="1" x14ac:dyDescent="0.25">
      <c r="C329" s="388"/>
      <c r="E329" s="388"/>
      <c r="F329" s="388"/>
      <c r="G329" s="388"/>
      <c r="H329" s="388"/>
      <c r="I329" s="388"/>
      <c r="J329" s="388"/>
      <c r="K329" s="388"/>
      <c r="L329" s="388"/>
      <c r="M329" s="172"/>
      <c r="Q329" s="203"/>
    </row>
    <row r="330" spans="3:17" s="100" customFormat="1" x14ac:dyDescent="0.25">
      <c r="C330" s="388"/>
      <c r="E330" s="388"/>
      <c r="F330" s="388"/>
      <c r="G330" s="388"/>
      <c r="H330" s="388"/>
      <c r="I330" s="388"/>
      <c r="J330" s="388"/>
      <c r="K330" s="388"/>
      <c r="L330" s="388"/>
      <c r="M330" s="172"/>
      <c r="Q330" s="203"/>
    </row>
    <row r="331" spans="3:17" s="100" customFormat="1" x14ac:dyDescent="0.25">
      <c r="C331" s="388"/>
      <c r="E331" s="388"/>
      <c r="F331" s="388"/>
      <c r="G331" s="388"/>
      <c r="H331" s="388"/>
      <c r="I331" s="388"/>
      <c r="J331" s="388"/>
      <c r="K331" s="388"/>
      <c r="L331" s="388"/>
      <c r="M331" s="172"/>
      <c r="Q331" s="203"/>
    </row>
    <row r="332" spans="3:17" s="100" customFormat="1" x14ac:dyDescent="0.25">
      <c r="C332" s="388"/>
      <c r="E332" s="388"/>
      <c r="F332" s="388"/>
      <c r="G332" s="388"/>
      <c r="H332" s="388"/>
      <c r="I332" s="388"/>
      <c r="J332" s="388"/>
      <c r="K332" s="388"/>
      <c r="L332" s="388"/>
      <c r="M332" s="172"/>
      <c r="Q332" s="203"/>
    </row>
    <row r="333" spans="3:17" s="100" customFormat="1" x14ac:dyDescent="0.25">
      <c r="C333" s="388"/>
      <c r="E333" s="388"/>
      <c r="F333" s="388"/>
      <c r="G333" s="388"/>
      <c r="H333" s="388"/>
      <c r="I333" s="388"/>
      <c r="J333" s="388"/>
      <c r="K333" s="388"/>
      <c r="L333" s="388"/>
      <c r="M333" s="172"/>
      <c r="Q333" s="203"/>
    </row>
    <row r="334" spans="3:17" s="100" customFormat="1" x14ac:dyDescent="0.25">
      <c r="C334" s="388"/>
      <c r="E334" s="388"/>
      <c r="F334" s="388"/>
      <c r="G334" s="388"/>
      <c r="H334" s="388"/>
      <c r="I334" s="388"/>
      <c r="J334" s="388"/>
      <c r="K334" s="388"/>
      <c r="L334" s="388"/>
      <c r="M334" s="172"/>
      <c r="Q334" s="203"/>
    </row>
    <row r="335" spans="3:17" s="100" customFormat="1" x14ac:dyDescent="0.25">
      <c r="C335" s="388"/>
      <c r="E335" s="388"/>
      <c r="F335" s="388"/>
      <c r="G335" s="388"/>
      <c r="H335" s="388"/>
      <c r="I335" s="388"/>
      <c r="J335" s="388"/>
      <c r="K335" s="388"/>
      <c r="L335" s="388"/>
      <c r="M335" s="172"/>
      <c r="Q335" s="203"/>
    </row>
    <row r="336" spans="3:17" s="100" customFormat="1" x14ac:dyDescent="0.25">
      <c r="C336" s="388"/>
      <c r="E336" s="388"/>
      <c r="F336" s="388"/>
      <c r="G336" s="388"/>
      <c r="H336" s="388"/>
      <c r="I336" s="388"/>
      <c r="J336" s="388"/>
      <c r="K336" s="388"/>
      <c r="L336" s="388"/>
      <c r="M336" s="172"/>
      <c r="Q336" s="203"/>
    </row>
    <row r="337" spans="3:17" s="100" customFormat="1" x14ac:dyDescent="0.25">
      <c r="C337" s="388"/>
      <c r="E337" s="388"/>
      <c r="F337" s="388"/>
      <c r="G337" s="388"/>
      <c r="H337" s="388"/>
      <c r="I337" s="388"/>
      <c r="J337" s="388"/>
      <c r="K337" s="388"/>
      <c r="L337" s="388"/>
      <c r="M337" s="172"/>
      <c r="Q337" s="203"/>
    </row>
    <row r="338" spans="3:17" s="100" customFormat="1" x14ac:dyDescent="0.25">
      <c r="C338" s="388"/>
      <c r="E338" s="388"/>
      <c r="F338" s="388"/>
      <c r="G338" s="388"/>
      <c r="H338" s="388"/>
      <c r="I338" s="388"/>
      <c r="J338" s="388"/>
      <c r="K338" s="388"/>
      <c r="L338" s="388"/>
      <c r="M338" s="172"/>
      <c r="Q338" s="203"/>
    </row>
    <row r="339" spans="3:17" s="100" customFormat="1" x14ac:dyDescent="0.25">
      <c r="C339" s="388"/>
      <c r="E339" s="388"/>
      <c r="F339" s="388"/>
      <c r="G339" s="388"/>
      <c r="H339" s="388"/>
      <c r="I339" s="388"/>
      <c r="J339" s="388"/>
      <c r="K339" s="388"/>
      <c r="L339" s="388"/>
      <c r="M339" s="172"/>
      <c r="Q339" s="203"/>
    </row>
    <row r="340" spans="3:17" s="100" customFormat="1" x14ac:dyDescent="0.25">
      <c r="C340" s="388"/>
      <c r="E340" s="388"/>
      <c r="F340" s="388"/>
      <c r="G340" s="388"/>
      <c r="H340" s="388"/>
      <c r="I340" s="388"/>
      <c r="J340" s="388"/>
      <c r="K340" s="388"/>
      <c r="L340" s="388"/>
      <c r="M340" s="172"/>
      <c r="Q340" s="203"/>
    </row>
    <row r="341" spans="3:17" s="100" customFormat="1" x14ac:dyDescent="0.25">
      <c r="C341" s="388"/>
      <c r="E341" s="388"/>
      <c r="F341" s="388"/>
      <c r="G341" s="388"/>
      <c r="H341" s="388"/>
      <c r="I341" s="388"/>
      <c r="J341" s="388"/>
      <c r="K341" s="388"/>
      <c r="L341" s="388"/>
      <c r="M341" s="172"/>
      <c r="Q341" s="203"/>
    </row>
    <row r="342" spans="3:17" s="100" customFormat="1" x14ac:dyDescent="0.25">
      <c r="C342" s="388"/>
      <c r="E342" s="388"/>
      <c r="F342" s="388"/>
      <c r="G342" s="388"/>
      <c r="H342" s="388"/>
      <c r="I342" s="388"/>
      <c r="J342" s="388"/>
      <c r="K342" s="388"/>
      <c r="L342" s="388"/>
      <c r="M342" s="172"/>
      <c r="Q342" s="203"/>
    </row>
    <row r="343" spans="3:17" s="100" customFormat="1" x14ac:dyDescent="0.25">
      <c r="C343" s="388"/>
      <c r="E343" s="388"/>
      <c r="F343" s="388"/>
      <c r="G343" s="388"/>
      <c r="H343" s="388"/>
      <c r="I343" s="388"/>
      <c r="J343" s="388"/>
      <c r="K343" s="388"/>
      <c r="L343" s="388"/>
      <c r="M343" s="172"/>
      <c r="Q343" s="203"/>
    </row>
    <row r="344" spans="3:17" s="100" customFormat="1" x14ac:dyDescent="0.25">
      <c r="C344" s="388"/>
      <c r="E344" s="388"/>
      <c r="F344" s="388"/>
      <c r="G344" s="388"/>
      <c r="H344" s="388"/>
      <c r="I344" s="388"/>
      <c r="J344" s="388"/>
      <c r="K344" s="388"/>
      <c r="L344" s="388"/>
      <c r="M344" s="172"/>
      <c r="Q344" s="203"/>
    </row>
    <row r="345" spans="3:17" s="100" customFormat="1" x14ac:dyDescent="0.25">
      <c r="C345" s="388"/>
      <c r="E345" s="388"/>
      <c r="F345" s="388"/>
      <c r="G345" s="388"/>
      <c r="H345" s="388"/>
      <c r="I345" s="388"/>
      <c r="J345" s="388"/>
      <c r="K345" s="388"/>
      <c r="L345" s="388"/>
      <c r="M345" s="172"/>
      <c r="Q345" s="203"/>
    </row>
    <row r="346" spans="3:17" s="100" customFormat="1" x14ac:dyDescent="0.25">
      <c r="C346" s="388"/>
      <c r="E346" s="388"/>
      <c r="F346" s="388"/>
      <c r="G346" s="388"/>
      <c r="H346" s="388"/>
      <c r="I346" s="388"/>
      <c r="J346" s="388"/>
      <c r="K346" s="388"/>
      <c r="L346" s="388"/>
      <c r="M346" s="172"/>
      <c r="Q346" s="203"/>
    </row>
    <row r="347" spans="3:17" s="100" customFormat="1" x14ac:dyDescent="0.25">
      <c r="C347" s="388"/>
      <c r="E347" s="388"/>
      <c r="F347" s="388"/>
      <c r="G347" s="388"/>
      <c r="H347" s="388"/>
      <c r="I347" s="388"/>
      <c r="J347" s="388"/>
      <c r="K347" s="388"/>
      <c r="L347" s="388"/>
      <c r="M347" s="172"/>
      <c r="Q347" s="203"/>
    </row>
    <row r="348" spans="3:17" s="100" customFormat="1" x14ac:dyDescent="0.25">
      <c r="C348" s="388"/>
      <c r="E348" s="388"/>
      <c r="F348" s="388"/>
      <c r="G348" s="388"/>
      <c r="H348" s="388"/>
      <c r="I348" s="388"/>
      <c r="J348" s="388"/>
      <c r="K348" s="388"/>
      <c r="L348" s="388"/>
      <c r="M348" s="172"/>
      <c r="Q348" s="203"/>
    </row>
    <row r="349" spans="3:17" s="100" customFormat="1" x14ac:dyDescent="0.25">
      <c r="C349" s="388"/>
      <c r="E349" s="388"/>
      <c r="F349" s="388"/>
      <c r="G349" s="388"/>
      <c r="H349" s="388"/>
      <c r="I349" s="388"/>
      <c r="J349" s="388"/>
      <c r="K349" s="388"/>
      <c r="L349" s="388"/>
      <c r="M349" s="172"/>
      <c r="Q349" s="203"/>
    </row>
    <row r="350" spans="3:17" s="100" customFormat="1" x14ac:dyDescent="0.25">
      <c r="C350" s="388"/>
      <c r="E350" s="388"/>
      <c r="F350" s="388"/>
      <c r="G350" s="388"/>
      <c r="H350" s="388"/>
      <c r="I350" s="388"/>
      <c r="J350" s="388"/>
      <c r="K350" s="388"/>
      <c r="L350" s="388"/>
      <c r="M350" s="172"/>
      <c r="Q350" s="203"/>
    </row>
    <row r="351" spans="3:17" s="100" customFormat="1" x14ac:dyDescent="0.25">
      <c r="C351" s="388"/>
      <c r="E351" s="388"/>
      <c r="F351" s="388"/>
      <c r="G351" s="388"/>
      <c r="H351" s="388"/>
      <c r="I351" s="388"/>
      <c r="J351" s="388"/>
      <c r="K351" s="388"/>
      <c r="L351" s="388"/>
      <c r="M351" s="172"/>
      <c r="Q351" s="203"/>
    </row>
    <row r="352" spans="3:17" s="100" customFormat="1" x14ac:dyDescent="0.25">
      <c r="C352" s="388"/>
      <c r="E352" s="388"/>
      <c r="F352" s="388"/>
      <c r="G352" s="388"/>
      <c r="H352" s="388"/>
      <c r="I352" s="388"/>
      <c r="J352" s="388"/>
      <c r="K352" s="388"/>
      <c r="L352" s="388"/>
      <c r="M352" s="172"/>
      <c r="Q352" s="203"/>
    </row>
    <row r="353" spans="3:17" s="100" customFormat="1" x14ac:dyDescent="0.25">
      <c r="C353" s="388"/>
      <c r="E353" s="388"/>
      <c r="F353" s="388"/>
      <c r="G353" s="388"/>
      <c r="H353" s="388"/>
      <c r="I353" s="388"/>
      <c r="J353" s="388"/>
      <c r="K353" s="388"/>
      <c r="L353" s="388"/>
      <c r="M353" s="172"/>
      <c r="Q353" s="203"/>
    </row>
    <row r="354" spans="3:17" s="100" customFormat="1" x14ac:dyDescent="0.25">
      <c r="C354" s="388"/>
      <c r="E354" s="388"/>
      <c r="F354" s="388"/>
      <c r="G354" s="388"/>
      <c r="H354" s="388"/>
      <c r="I354" s="388"/>
      <c r="J354" s="388"/>
      <c r="K354" s="388"/>
      <c r="L354" s="388"/>
      <c r="M354" s="172"/>
      <c r="Q354" s="203"/>
    </row>
    <row r="355" spans="3:17" s="100" customFormat="1" x14ac:dyDescent="0.25">
      <c r="C355" s="388"/>
      <c r="E355" s="388"/>
      <c r="F355" s="388"/>
      <c r="G355" s="388"/>
      <c r="H355" s="388"/>
      <c r="I355" s="388"/>
      <c r="J355" s="388"/>
      <c r="K355" s="388"/>
      <c r="L355" s="388"/>
      <c r="M355" s="172"/>
      <c r="Q355" s="203"/>
    </row>
    <row r="356" spans="3:17" s="100" customFormat="1" x14ac:dyDescent="0.25">
      <c r="C356" s="388"/>
      <c r="E356" s="388"/>
      <c r="F356" s="388"/>
      <c r="G356" s="388"/>
      <c r="H356" s="388"/>
      <c r="I356" s="388"/>
      <c r="J356" s="388"/>
      <c r="K356" s="388"/>
      <c r="L356" s="388"/>
      <c r="M356" s="172"/>
      <c r="Q356" s="203"/>
    </row>
    <row r="357" spans="3:17" s="100" customFormat="1" x14ac:dyDescent="0.25">
      <c r="C357" s="388"/>
      <c r="E357" s="388"/>
      <c r="F357" s="388"/>
      <c r="G357" s="388"/>
      <c r="H357" s="388"/>
      <c r="I357" s="388"/>
      <c r="J357" s="388"/>
      <c r="K357" s="388"/>
      <c r="L357" s="388"/>
      <c r="M357" s="172"/>
      <c r="Q357" s="203"/>
    </row>
    <row r="358" spans="3:17" s="100" customFormat="1" x14ac:dyDescent="0.25">
      <c r="C358" s="388"/>
      <c r="E358" s="388"/>
      <c r="F358" s="388"/>
      <c r="G358" s="388"/>
      <c r="H358" s="388"/>
      <c r="I358" s="388"/>
      <c r="J358" s="388"/>
      <c r="K358" s="388"/>
      <c r="L358" s="388"/>
      <c r="M358" s="172"/>
      <c r="Q358" s="203"/>
    </row>
    <row r="359" spans="3:17" s="100" customFormat="1" x14ac:dyDescent="0.25">
      <c r="C359" s="388"/>
      <c r="E359" s="388"/>
      <c r="F359" s="388"/>
      <c r="G359" s="388"/>
      <c r="H359" s="388"/>
      <c r="I359" s="388"/>
      <c r="J359" s="388"/>
      <c r="K359" s="388"/>
      <c r="L359" s="388"/>
      <c r="M359" s="172"/>
      <c r="Q359" s="203"/>
    </row>
    <row r="360" spans="3:17" s="100" customFormat="1" x14ac:dyDescent="0.25">
      <c r="C360" s="388"/>
      <c r="E360" s="388"/>
      <c r="F360" s="388"/>
      <c r="G360" s="388"/>
      <c r="H360" s="388"/>
      <c r="I360" s="388"/>
      <c r="J360" s="388"/>
      <c r="K360" s="388"/>
      <c r="L360" s="388"/>
      <c r="M360" s="172"/>
      <c r="Q360" s="203"/>
    </row>
    <row r="361" spans="3:17" s="100" customFormat="1" x14ac:dyDescent="0.25">
      <c r="C361" s="388"/>
      <c r="E361" s="388"/>
      <c r="F361" s="388"/>
      <c r="G361" s="388"/>
      <c r="H361" s="388"/>
      <c r="I361" s="388"/>
      <c r="J361" s="388"/>
      <c r="K361" s="388"/>
      <c r="L361" s="388"/>
      <c r="M361" s="172"/>
      <c r="Q361" s="203"/>
    </row>
    <row r="362" spans="3:17" s="100" customFormat="1" x14ac:dyDescent="0.25">
      <c r="C362" s="388"/>
      <c r="E362" s="388"/>
      <c r="F362" s="388"/>
      <c r="G362" s="388"/>
      <c r="H362" s="388"/>
      <c r="I362" s="388"/>
      <c r="J362" s="388"/>
      <c r="K362" s="388"/>
      <c r="L362" s="388"/>
      <c r="M362" s="172"/>
      <c r="Q362" s="203"/>
    </row>
    <row r="363" spans="3:17" s="100" customFormat="1" x14ac:dyDescent="0.25">
      <c r="C363" s="388"/>
      <c r="E363" s="388"/>
      <c r="F363" s="388"/>
      <c r="G363" s="388"/>
      <c r="H363" s="388"/>
      <c r="I363" s="388"/>
      <c r="J363" s="388"/>
      <c r="K363" s="388"/>
      <c r="L363" s="388"/>
      <c r="M363" s="172"/>
      <c r="Q363" s="203"/>
    </row>
    <row r="364" spans="3:17" s="100" customFormat="1" x14ac:dyDescent="0.25">
      <c r="C364" s="388"/>
      <c r="E364" s="388"/>
      <c r="F364" s="388"/>
      <c r="G364" s="388"/>
      <c r="H364" s="388"/>
      <c r="I364" s="388"/>
      <c r="J364" s="388"/>
      <c r="K364" s="388"/>
      <c r="L364" s="388"/>
      <c r="M364" s="172"/>
      <c r="Q364" s="203"/>
    </row>
    <row r="365" spans="3:17" s="100" customFormat="1" x14ac:dyDescent="0.25">
      <c r="C365" s="388"/>
      <c r="E365" s="388"/>
      <c r="F365" s="388"/>
      <c r="G365" s="388"/>
      <c r="H365" s="388"/>
      <c r="I365" s="388"/>
      <c r="J365" s="388"/>
      <c r="K365" s="388"/>
      <c r="L365" s="388"/>
      <c r="M365" s="172"/>
      <c r="Q365" s="203"/>
    </row>
    <row r="366" spans="3:17" s="100" customFormat="1" x14ac:dyDescent="0.25">
      <c r="C366" s="388"/>
      <c r="E366" s="388"/>
      <c r="F366" s="388"/>
      <c r="G366" s="388"/>
      <c r="H366" s="388"/>
      <c r="I366" s="388"/>
      <c r="J366" s="388"/>
      <c r="K366" s="388"/>
      <c r="L366" s="388"/>
      <c r="M366" s="172"/>
      <c r="Q366" s="203"/>
    </row>
    <row r="367" spans="3:17" s="100" customFormat="1" x14ac:dyDescent="0.25">
      <c r="C367" s="388"/>
      <c r="E367" s="388"/>
      <c r="F367" s="388"/>
      <c r="G367" s="388"/>
      <c r="H367" s="388"/>
      <c r="I367" s="388"/>
      <c r="J367" s="388"/>
      <c r="K367" s="388"/>
      <c r="L367" s="388"/>
      <c r="M367" s="172"/>
      <c r="Q367" s="203"/>
    </row>
    <row r="368" spans="3:17" s="100" customFormat="1" x14ac:dyDescent="0.25">
      <c r="C368" s="388"/>
      <c r="E368" s="388"/>
      <c r="F368" s="388"/>
      <c r="G368" s="388"/>
      <c r="H368" s="388"/>
      <c r="I368" s="388"/>
      <c r="J368" s="388"/>
      <c r="K368" s="388"/>
      <c r="L368" s="388"/>
      <c r="M368" s="172"/>
      <c r="Q368" s="203"/>
    </row>
    <row r="369" spans="3:17" s="100" customFormat="1" x14ac:dyDescent="0.25">
      <c r="C369" s="388"/>
      <c r="E369" s="388"/>
      <c r="F369" s="388"/>
      <c r="G369" s="388"/>
      <c r="H369" s="388"/>
      <c r="I369" s="388"/>
      <c r="J369" s="388"/>
      <c r="K369" s="388"/>
      <c r="L369" s="388"/>
      <c r="M369" s="172"/>
      <c r="Q369" s="203"/>
    </row>
    <row r="370" spans="3:17" s="100" customFormat="1" x14ac:dyDescent="0.25">
      <c r="C370" s="388"/>
      <c r="E370" s="388"/>
      <c r="F370" s="388"/>
      <c r="G370" s="388"/>
      <c r="H370" s="388"/>
      <c r="I370" s="388"/>
      <c r="J370" s="388"/>
      <c r="K370" s="388"/>
      <c r="L370" s="388"/>
      <c r="M370" s="172"/>
      <c r="Q370" s="203"/>
    </row>
    <row r="371" spans="3:17" s="100" customFormat="1" x14ac:dyDescent="0.25">
      <c r="C371" s="388"/>
      <c r="E371" s="388"/>
      <c r="F371" s="388"/>
      <c r="G371" s="388"/>
      <c r="H371" s="388"/>
      <c r="I371" s="388"/>
      <c r="J371" s="388"/>
      <c r="K371" s="388"/>
      <c r="L371" s="388"/>
      <c r="M371" s="172"/>
      <c r="Q371" s="203"/>
    </row>
    <row r="372" spans="3:17" s="100" customFormat="1" x14ac:dyDescent="0.25">
      <c r="C372" s="388"/>
      <c r="E372" s="388"/>
      <c r="F372" s="388"/>
      <c r="G372" s="388"/>
      <c r="H372" s="388"/>
      <c r="I372" s="388"/>
      <c r="J372" s="388"/>
      <c r="K372" s="388"/>
      <c r="L372" s="388"/>
      <c r="M372" s="172"/>
      <c r="Q372" s="203"/>
    </row>
    <row r="373" spans="3:17" s="100" customFormat="1" x14ac:dyDescent="0.25">
      <c r="C373" s="388"/>
      <c r="E373" s="388"/>
      <c r="F373" s="388"/>
      <c r="G373" s="388"/>
      <c r="H373" s="388"/>
      <c r="I373" s="388"/>
      <c r="J373" s="388"/>
      <c r="K373" s="388"/>
      <c r="L373" s="388"/>
      <c r="M373" s="172"/>
      <c r="Q373" s="203"/>
    </row>
    <row r="374" spans="3:17" s="100" customFormat="1" x14ac:dyDescent="0.25">
      <c r="C374" s="388"/>
      <c r="E374" s="388"/>
      <c r="F374" s="388"/>
      <c r="G374" s="388"/>
      <c r="H374" s="388"/>
      <c r="I374" s="388"/>
      <c r="J374" s="388"/>
      <c r="K374" s="388"/>
      <c r="L374" s="388"/>
      <c r="M374" s="172"/>
      <c r="Q374" s="203"/>
    </row>
    <row r="375" spans="3:17" s="100" customFormat="1" x14ac:dyDescent="0.25">
      <c r="C375" s="388"/>
      <c r="E375" s="388"/>
      <c r="F375" s="388"/>
      <c r="G375" s="388"/>
      <c r="H375" s="388"/>
      <c r="I375" s="388"/>
      <c r="J375" s="388"/>
      <c r="K375" s="388"/>
      <c r="L375" s="388"/>
      <c r="M375" s="172"/>
      <c r="Q375" s="203"/>
    </row>
    <row r="376" spans="3:17" s="100" customFormat="1" x14ac:dyDescent="0.25">
      <c r="C376" s="388"/>
      <c r="E376" s="388"/>
      <c r="F376" s="388"/>
      <c r="G376" s="388"/>
      <c r="H376" s="388"/>
      <c r="I376" s="388"/>
      <c r="J376" s="388"/>
      <c r="K376" s="388"/>
      <c r="L376" s="388"/>
      <c r="M376" s="172"/>
      <c r="Q376" s="203"/>
    </row>
    <row r="377" spans="3:17" s="100" customFormat="1" x14ac:dyDescent="0.25">
      <c r="C377" s="388"/>
      <c r="E377" s="388"/>
      <c r="F377" s="388"/>
      <c r="G377" s="388"/>
      <c r="H377" s="388"/>
      <c r="I377" s="388"/>
      <c r="J377" s="388"/>
      <c r="K377" s="388"/>
      <c r="L377" s="388"/>
      <c r="M377" s="172"/>
      <c r="Q377" s="203"/>
    </row>
    <row r="378" spans="3:17" s="100" customFormat="1" x14ac:dyDescent="0.25">
      <c r="C378" s="388"/>
      <c r="E378" s="388"/>
      <c r="F378" s="388"/>
      <c r="G378" s="388"/>
      <c r="H378" s="388"/>
      <c r="I378" s="388"/>
      <c r="J378" s="388"/>
      <c r="K378" s="388"/>
      <c r="L378" s="388"/>
      <c r="M378" s="172"/>
      <c r="Q378" s="203"/>
    </row>
    <row r="379" spans="3:17" s="100" customFormat="1" x14ac:dyDescent="0.25">
      <c r="C379" s="388"/>
      <c r="E379" s="388"/>
      <c r="F379" s="388"/>
      <c r="G379" s="388"/>
      <c r="H379" s="388"/>
      <c r="I379" s="388"/>
      <c r="J379" s="388"/>
      <c r="K379" s="388"/>
      <c r="L379" s="388"/>
      <c r="M379" s="172"/>
      <c r="Q379" s="203"/>
    </row>
    <row r="380" spans="3:17" s="100" customFormat="1" x14ac:dyDescent="0.25">
      <c r="C380" s="388"/>
      <c r="E380" s="388"/>
      <c r="F380" s="388"/>
      <c r="G380" s="388"/>
      <c r="H380" s="388"/>
      <c r="I380" s="388"/>
      <c r="J380" s="388"/>
      <c r="K380" s="388"/>
      <c r="L380" s="388"/>
      <c r="M380" s="172"/>
      <c r="Q380" s="203"/>
    </row>
    <row r="381" spans="3:17" s="100" customFormat="1" x14ac:dyDescent="0.25">
      <c r="C381" s="388"/>
      <c r="E381" s="388"/>
      <c r="F381" s="388"/>
      <c r="G381" s="388"/>
      <c r="H381" s="388"/>
      <c r="I381" s="388"/>
      <c r="J381" s="388"/>
      <c r="K381" s="388"/>
      <c r="L381" s="388"/>
      <c r="M381" s="172"/>
      <c r="Q381" s="203"/>
    </row>
    <row r="382" spans="3:17" s="100" customFormat="1" x14ac:dyDescent="0.25">
      <c r="C382" s="388"/>
      <c r="E382" s="388"/>
      <c r="F382" s="388"/>
      <c r="G382" s="388"/>
      <c r="H382" s="388"/>
      <c r="I382" s="388"/>
      <c r="J382" s="388"/>
      <c r="K382" s="388"/>
      <c r="L382" s="388"/>
      <c r="M382" s="172"/>
      <c r="Q382" s="203"/>
    </row>
    <row r="383" spans="3:17" s="100" customFormat="1" x14ac:dyDescent="0.25">
      <c r="C383" s="388"/>
      <c r="E383" s="388"/>
      <c r="F383" s="388"/>
      <c r="G383" s="388"/>
      <c r="H383" s="388"/>
      <c r="I383" s="388"/>
      <c r="J383" s="388"/>
      <c r="K383" s="388"/>
      <c r="L383" s="388"/>
      <c r="M383" s="172"/>
      <c r="Q383" s="203"/>
    </row>
    <row r="384" spans="3:17" s="100" customFormat="1" x14ac:dyDescent="0.25">
      <c r="C384" s="388"/>
      <c r="E384" s="388"/>
      <c r="F384" s="388"/>
      <c r="G384" s="388"/>
      <c r="H384" s="388"/>
      <c r="I384" s="388"/>
      <c r="J384" s="388"/>
      <c r="K384" s="388"/>
      <c r="L384" s="388"/>
      <c r="M384" s="172"/>
      <c r="Q384" s="203"/>
    </row>
    <row r="385" spans="3:17" s="100" customFormat="1" x14ac:dyDescent="0.25">
      <c r="C385" s="388"/>
      <c r="E385" s="388"/>
      <c r="F385" s="388"/>
      <c r="G385" s="388"/>
      <c r="H385" s="388"/>
      <c r="I385" s="388"/>
      <c r="J385" s="388"/>
      <c r="K385" s="388"/>
      <c r="L385" s="388"/>
      <c r="M385" s="172"/>
      <c r="Q385" s="203"/>
    </row>
    <row r="386" spans="3:17" s="100" customFormat="1" x14ac:dyDescent="0.25">
      <c r="C386" s="388"/>
      <c r="E386" s="388"/>
      <c r="F386" s="388"/>
      <c r="G386" s="388"/>
      <c r="H386" s="388"/>
      <c r="I386" s="388"/>
      <c r="J386" s="388"/>
      <c r="K386" s="388"/>
      <c r="L386" s="388"/>
      <c r="M386" s="172"/>
      <c r="Q386" s="203"/>
    </row>
    <row r="387" spans="3:17" s="100" customFormat="1" x14ac:dyDescent="0.25">
      <c r="C387" s="388"/>
      <c r="E387" s="388"/>
      <c r="F387" s="388"/>
      <c r="G387" s="388"/>
      <c r="H387" s="388"/>
      <c r="I387" s="388"/>
      <c r="J387" s="388"/>
      <c r="K387" s="388"/>
      <c r="L387" s="388"/>
      <c r="M387" s="172"/>
      <c r="Q387" s="203"/>
    </row>
    <row r="388" spans="3:17" s="100" customFormat="1" x14ac:dyDescent="0.25">
      <c r="C388" s="388"/>
      <c r="E388" s="388"/>
      <c r="F388" s="388"/>
      <c r="G388" s="388"/>
      <c r="H388" s="388"/>
      <c r="I388" s="388"/>
      <c r="J388" s="388"/>
      <c r="K388" s="388"/>
      <c r="L388" s="388"/>
      <c r="M388" s="172"/>
      <c r="Q388" s="203"/>
    </row>
    <row r="389" spans="3:17" s="100" customFormat="1" x14ac:dyDescent="0.25">
      <c r="C389" s="388"/>
      <c r="E389" s="388"/>
      <c r="F389" s="388"/>
      <c r="G389" s="388"/>
      <c r="H389" s="388"/>
      <c r="I389" s="388"/>
      <c r="J389" s="388"/>
      <c r="K389" s="388"/>
      <c r="L389" s="388"/>
      <c r="M389" s="172"/>
      <c r="Q389" s="203"/>
    </row>
    <row r="390" spans="3:17" s="100" customFormat="1" x14ac:dyDescent="0.25">
      <c r="C390" s="388"/>
      <c r="E390" s="388"/>
      <c r="F390" s="388"/>
      <c r="G390" s="388"/>
      <c r="H390" s="388"/>
      <c r="I390" s="388"/>
      <c r="J390" s="388"/>
      <c r="K390" s="388"/>
      <c r="L390" s="388"/>
      <c r="M390" s="172"/>
      <c r="Q390" s="203"/>
    </row>
    <row r="391" spans="3:17" s="100" customFormat="1" x14ac:dyDescent="0.25">
      <c r="C391" s="388"/>
      <c r="E391" s="388"/>
      <c r="F391" s="388"/>
      <c r="G391" s="388"/>
      <c r="H391" s="388"/>
      <c r="I391" s="388"/>
      <c r="J391" s="388"/>
      <c r="K391" s="388"/>
      <c r="L391" s="388"/>
      <c r="M391" s="172"/>
      <c r="Q391" s="203"/>
    </row>
    <row r="392" spans="3:17" s="100" customFormat="1" x14ac:dyDescent="0.25">
      <c r="C392" s="388"/>
      <c r="E392" s="388"/>
      <c r="F392" s="388"/>
      <c r="G392" s="388"/>
      <c r="H392" s="388"/>
      <c r="I392" s="388"/>
      <c r="J392" s="388"/>
      <c r="K392" s="388"/>
      <c r="L392" s="388"/>
      <c r="M392" s="172"/>
      <c r="Q392" s="203"/>
    </row>
    <row r="393" spans="3:17" s="100" customFormat="1" x14ac:dyDescent="0.25">
      <c r="C393" s="388"/>
      <c r="E393" s="388"/>
      <c r="F393" s="388"/>
      <c r="G393" s="388"/>
      <c r="H393" s="388"/>
      <c r="I393" s="388"/>
      <c r="J393" s="388"/>
      <c r="K393" s="388"/>
      <c r="L393" s="388"/>
      <c r="M393" s="172"/>
      <c r="Q393" s="203"/>
    </row>
    <row r="394" spans="3:17" s="100" customFormat="1" x14ac:dyDescent="0.25">
      <c r="C394" s="388"/>
      <c r="E394" s="388"/>
      <c r="F394" s="388"/>
      <c r="G394" s="388"/>
      <c r="H394" s="388"/>
      <c r="I394" s="388"/>
      <c r="J394" s="388"/>
      <c r="K394" s="388"/>
      <c r="L394" s="388"/>
      <c r="M394" s="172"/>
      <c r="Q394" s="203"/>
    </row>
    <row r="395" spans="3:17" s="100" customFormat="1" x14ac:dyDescent="0.25">
      <c r="C395" s="388"/>
      <c r="E395" s="388"/>
      <c r="F395" s="388"/>
      <c r="G395" s="388"/>
      <c r="H395" s="388"/>
      <c r="I395" s="388"/>
      <c r="J395" s="388"/>
      <c r="K395" s="388"/>
      <c r="L395" s="388"/>
      <c r="M395" s="172"/>
      <c r="Q395" s="203"/>
    </row>
    <row r="396" spans="3:17" s="100" customFormat="1" x14ac:dyDescent="0.25">
      <c r="C396" s="388"/>
      <c r="E396" s="388"/>
      <c r="F396" s="388"/>
      <c r="G396" s="388"/>
      <c r="H396" s="388"/>
      <c r="I396" s="388"/>
      <c r="J396" s="388"/>
      <c r="K396" s="388"/>
      <c r="L396" s="388"/>
      <c r="M396" s="172"/>
      <c r="Q396" s="203"/>
    </row>
    <row r="397" spans="3:17" s="100" customFormat="1" x14ac:dyDescent="0.25">
      <c r="C397" s="388"/>
      <c r="E397" s="388"/>
      <c r="F397" s="388"/>
      <c r="G397" s="388"/>
      <c r="H397" s="388"/>
      <c r="I397" s="388"/>
      <c r="J397" s="388"/>
      <c r="K397" s="388"/>
      <c r="L397" s="388"/>
      <c r="M397" s="172"/>
      <c r="Q397" s="203"/>
    </row>
    <row r="398" spans="3:17" s="100" customFormat="1" x14ac:dyDescent="0.25">
      <c r="C398" s="388"/>
      <c r="E398" s="388"/>
      <c r="F398" s="388"/>
      <c r="G398" s="388"/>
      <c r="H398" s="388"/>
      <c r="I398" s="388"/>
      <c r="J398" s="388"/>
      <c r="K398" s="388"/>
      <c r="L398" s="388"/>
      <c r="M398" s="172"/>
      <c r="Q398" s="203"/>
    </row>
    <row r="399" spans="3:17" s="100" customFormat="1" x14ac:dyDescent="0.25">
      <c r="C399" s="388"/>
      <c r="E399" s="388"/>
      <c r="F399" s="388"/>
      <c r="G399" s="388"/>
      <c r="H399" s="388"/>
      <c r="I399" s="388"/>
      <c r="J399" s="388"/>
      <c r="K399" s="388"/>
      <c r="L399" s="388"/>
      <c r="M399" s="172"/>
      <c r="Q399" s="203"/>
    </row>
    <row r="400" spans="3:17" s="100" customFormat="1" x14ac:dyDescent="0.25">
      <c r="C400" s="388"/>
      <c r="E400" s="388"/>
      <c r="F400" s="388"/>
      <c r="G400" s="388"/>
      <c r="H400" s="388"/>
      <c r="I400" s="388"/>
      <c r="J400" s="388"/>
      <c r="K400" s="388"/>
      <c r="L400" s="388"/>
      <c r="M400" s="172"/>
      <c r="Q400" s="203"/>
    </row>
    <row r="401" spans="3:17" s="100" customFormat="1" x14ac:dyDescent="0.25">
      <c r="C401" s="388"/>
      <c r="E401" s="388"/>
      <c r="F401" s="388"/>
      <c r="G401" s="388"/>
      <c r="H401" s="388"/>
      <c r="I401" s="388"/>
      <c r="J401" s="388"/>
      <c r="K401" s="388"/>
      <c r="L401" s="388"/>
      <c r="M401" s="172"/>
      <c r="Q401" s="203"/>
    </row>
    <row r="402" spans="3:17" s="100" customFormat="1" x14ac:dyDescent="0.25">
      <c r="C402" s="388"/>
      <c r="E402" s="388"/>
      <c r="F402" s="388"/>
      <c r="G402" s="388"/>
      <c r="H402" s="388"/>
      <c r="I402" s="388"/>
      <c r="J402" s="388"/>
      <c r="K402" s="388"/>
      <c r="L402" s="388"/>
      <c r="M402" s="172"/>
      <c r="Q402" s="203"/>
    </row>
    <row r="403" spans="3:17" s="100" customFormat="1" x14ac:dyDescent="0.25">
      <c r="C403" s="388"/>
      <c r="E403" s="388"/>
      <c r="F403" s="388"/>
      <c r="G403" s="388"/>
      <c r="H403" s="388"/>
      <c r="I403" s="388"/>
      <c r="J403" s="388"/>
      <c r="K403" s="388"/>
      <c r="L403" s="388"/>
      <c r="M403" s="172"/>
      <c r="Q403" s="203"/>
    </row>
    <row r="404" spans="3:17" s="100" customFormat="1" x14ac:dyDescent="0.25">
      <c r="C404" s="388"/>
      <c r="E404" s="388"/>
      <c r="F404" s="388"/>
      <c r="G404" s="388"/>
      <c r="H404" s="388"/>
      <c r="I404" s="388"/>
      <c r="J404" s="388"/>
      <c r="K404" s="388"/>
      <c r="L404" s="388"/>
      <c r="M404" s="172"/>
      <c r="Q404" s="203"/>
    </row>
    <row r="405" spans="3:17" s="100" customFormat="1" x14ac:dyDescent="0.25">
      <c r="C405" s="388"/>
      <c r="E405" s="388"/>
      <c r="F405" s="388"/>
      <c r="G405" s="388"/>
      <c r="H405" s="388"/>
      <c r="I405" s="388"/>
      <c r="J405" s="388"/>
      <c r="K405" s="388"/>
      <c r="L405" s="388"/>
      <c r="M405" s="172"/>
      <c r="Q405" s="203"/>
    </row>
    <row r="406" spans="3:17" s="100" customFormat="1" x14ac:dyDescent="0.25">
      <c r="C406" s="388"/>
      <c r="E406" s="388"/>
      <c r="F406" s="388"/>
      <c r="G406" s="388"/>
      <c r="H406" s="388"/>
      <c r="I406" s="388"/>
      <c r="J406" s="388"/>
      <c r="K406" s="388"/>
      <c r="L406" s="388"/>
      <c r="M406" s="172"/>
      <c r="Q406" s="203"/>
    </row>
    <row r="407" spans="3:17" s="100" customFormat="1" x14ac:dyDescent="0.25">
      <c r="C407" s="388"/>
      <c r="E407" s="388"/>
      <c r="F407" s="388"/>
      <c r="G407" s="388"/>
      <c r="H407" s="388"/>
      <c r="I407" s="388"/>
      <c r="J407" s="388"/>
      <c r="K407" s="388"/>
      <c r="L407" s="388"/>
      <c r="M407" s="172"/>
      <c r="Q407" s="203"/>
    </row>
    <row r="408" spans="3:17" s="100" customFormat="1" x14ac:dyDescent="0.25">
      <c r="C408" s="388"/>
      <c r="E408" s="388"/>
      <c r="F408" s="388"/>
      <c r="G408" s="388"/>
      <c r="H408" s="388"/>
      <c r="I408" s="388"/>
      <c r="J408" s="388"/>
      <c r="K408" s="388"/>
      <c r="L408" s="388"/>
      <c r="M408" s="172"/>
      <c r="Q408" s="203"/>
    </row>
    <row r="409" spans="3:17" s="100" customFormat="1" x14ac:dyDescent="0.25">
      <c r="C409" s="388"/>
      <c r="E409" s="388"/>
      <c r="F409" s="388"/>
      <c r="G409" s="388"/>
      <c r="H409" s="388"/>
      <c r="I409" s="388"/>
      <c r="J409" s="388"/>
      <c r="K409" s="388"/>
      <c r="L409" s="388"/>
      <c r="M409" s="172"/>
      <c r="Q409" s="203"/>
    </row>
    <row r="410" spans="3:17" s="100" customFormat="1" x14ac:dyDescent="0.25">
      <c r="C410" s="388"/>
      <c r="E410" s="388"/>
      <c r="F410" s="388"/>
      <c r="G410" s="388"/>
      <c r="H410" s="388"/>
      <c r="I410" s="388"/>
      <c r="J410" s="388"/>
      <c r="K410" s="388"/>
      <c r="L410" s="388"/>
      <c r="M410" s="172"/>
      <c r="Q410" s="203"/>
    </row>
    <row r="411" spans="3:17" s="100" customFormat="1" x14ac:dyDescent="0.25">
      <c r="C411" s="388"/>
      <c r="E411" s="388"/>
      <c r="F411" s="388"/>
      <c r="G411" s="388"/>
      <c r="H411" s="388"/>
      <c r="I411" s="388"/>
      <c r="J411" s="388"/>
      <c r="K411" s="388"/>
      <c r="L411" s="388"/>
      <c r="M411" s="172"/>
      <c r="Q411" s="203"/>
    </row>
    <row r="412" spans="3:17" s="100" customFormat="1" x14ac:dyDescent="0.25">
      <c r="C412" s="388"/>
      <c r="E412" s="388"/>
      <c r="F412" s="388"/>
      <c r="G412" s="388"/>
      <c r="H412" s="388"/>
      <c r="I412" s="388"/>
      <c r="J412" s="388"/>
      <c r="K412" s="388"/>
      <c r="L412" s="388"/>
      <c r="M412" s="172"/>
      <c r="Q412" s="203"/>
    </row>
    <row r="413" spans="3:17" s="100" customFormat="1" x14ac:dyDescent="0.25">
      <c r="C413" s="388"/>
      <c r="E413" s="388"/>
      <c r="F413" s="388"/>
      <c r="G413" s="388"/>
      <c r="H413" s="388"/>
      <c r="I413" s="388"/>
      <c r="J413" s="388"/>
      <c r="K413" s="388"/>
      <c r="L413" s="388"/>
      <c r="M413" s="172"/>
      <c r="Q413" s="203"/>
    </row>
    <row r="414" spans="3:17" s="100" customFormat="1" x14ac:dyDescent="0.25">
      <c r="C414" s="388"/>
      <c r="E414" s="388"/>
      <c r="F414" s="388"/>
      <c r="G414" s="388"/>
      <c r="H414" s="388"/>
      <c r="I414" s="388"/>
      <c r="J414" s="388"/>
      <c r="K414" s="388"/>
      <c r="L414" s="388"/>
      <c r="M414" s="172"/>
      <c r="Q414" s="203"/>
    </row>
    <row r="415" spans="3:17" s="100" customFormat="1" x14ac:dyDescent="0.25">
      <c r="C415" s="388"/>
      <c r="E415" s="388"/>
      <c r="F415" s="388"/>
      <c r="G415" s="388"/>
      <c r="H415" s="388"/>
      <c r="I415" s="388"/>
      <c r="J415" s="388"/>
      <c r="K415" s="388"/>
      <c r="L415" s="388"/>
      <c r="M415" s="172"/>
      <c r="Q415" s="203"/>
    </row>
    <row r="416" spans="3:17" s="100" customFormat="1" x14ac:dyDescent="0.25">
      <c r="C416" s="388"/>
      <c r="E416" s="388"/>
      <c r="F416" s="388"/>
      <c r="G416" s="388"/>
      <c r="H416" s="388"/>
      <c r="I416" s="388"/>
      <c r="J416" s="388"/>
      <c r="K416" s="388"/>
      <c r="L416" s="388"/>
      <c r="M416" s="172"/>
      <c r="Q416" s="203"/>
    </row>
    <row r="417" spans="3:17" s="100" customFormat="1" x14ac:dyDescent="0.25">
      <c r="C417" s="388"/>
      <c r="E417" s="388"/>
      <c r="F417" s="388"/>
      <c r="G417" s="388"/>
      <c r="H417" s="388"/>
      <c r="I417" s="388"/>
      <c r="J417" s="388"/>
      <c r="K417" s="388"/>
      <c r="L417" s="388"/>
      <c r="M417" s="172"/>
      <c r="Q417" s="203"/>
    </row>
    <row r="418" spans="3:17" s="100" customFormat="1" x14ac:dyDescent="0.25">
      <c r="C418" s="388"/>
      <c r="E418" s="388"/>
      <c r="F418" s="388"/>
      <c r="G418" s="388"/>
      <c r="H418" s="388"/>
      <c r="I418" s="388"/>
      <c r="J418" s="388"/>
      <c r="K418" s="388"/>
      <c r="L418" s="388"/>
      <c r="M418" s="172"/>
      <c r="Q418" s="203"/>
    </row>
    <row r="419" spans="3:17" s="100" customFormat="1" x14ac:dyDescent="0.25">
      <c r="C419" s="388"/>
      <c r="E419" s="388"/>
      <c r="F419" s="388"/>
      <c r="G419" s="388"/>
      <c r="H419" s="388"/>
      <c r="I419" s="388"/>
      <c r="J419" s="388"/>
      <c r="K419" s="388"/>
      <c r="L419" s="388"/>
      <c r="M419" s="172"/>
      <c r="Q419" s="203"/>
    </row>
    <row r="420" spans="3:17" s="100" customFormat="1" x14ac:dyDescent="0.25">
      <c r="C420" s="388"/>
      <c r="E420" s="388"/>
      <c r="F420" s="388"/>
      <c r="G420" s="388"/>
      <c r="H420" s="388"/>
      <c r="I420" s="388"/>
      <c r="J420" s="388"/>
      <c r="K420" s="388"/>
      <c r="L420" s="388"/>
      <c r="M420" s="172"/>
      <c r="Q420" s="203"/>
    </row>
    <row r="421" spans="3:17" s="100" customFormat="1" x14ac:dyDescent="0.25">
      <c r="C421" s="388"/>
      <c r="E421" s="388"/>
      <c r="F421" s="388"/>
      <c r="G421" s="388"/>
      <c r="H421" s="388"/>
      <c r="I421" s="388"/>
      <c r="J421" s="388"/>
      <c r="K421" s="388"/>
      <c r="L421" s="388"/>
      <c r="M421" s="172"/>
      <c r="Q421" s="203"/>
    </row>
    <row r="422" spans="3:17" s="100" customFormat="1" x14ac:dyDescent="0.25">
      <c r="C422" s="388"/>
      <c r="E422" s="388"/>
      <c r="F422" s="388"/>
      <c r="G422" s="388"/>
      <c r="H422" s="388"/>
      <c r="I422" s="388"/>
      <c r="J422" s="388"/>
      <c r="K422" s="388"/>
      <c r="L422" s="388"/>
      <c r="M422" s="172"/>
      <c r="Q422" s="203"/>
    </row>
    <row r="423" spans="3:17" s="100" customFormat="1" x14ac:dyDescent="0.25">
      <c r="C423" s="388"/>
      <c r="E423" s="388"/>
      <c r="F423" s="388"/>
      <c r="G423" s="388"/>
      <c r="H423" s="388"/>
      <c r="I423" s="388"/>
      <c r="J423" s="388"/>
      <c r="K423" s="388"/>
      <c r="L423" s="388"/>
      <c r="M423" s="172"/>
      <c r="Q423" s="203"/>
    </row>
    <row r="424" spans="3:17" s="100" customFormat="1" x14ac:dyDescent="0.25">
      <c r="C424" s="388"/>
      <c r="E424" s="388"/>
      <c r="F424" s="388"/>
      <c r="G424" s="388"/>
      <c r="H424" s="388"/>
      <c r="I424" s="388"/>
      <c r="J424" s="388"/>
      <c r="K424" s="388"/>
      <c r="L424" s="388"/>
      <c r="M424" s="172"/>
      <c r="Q424" s="203"/>
    </row>
    <row r="425" spans="3:17" s="100" customFormat="1" x14ac:dyDescent="0.25">
      <c r="C425" s="388"/>
      <c r="E425" s="388"/>
      <c r="F425" s="388"/>
      <c r="G425" s="388"/>
      <c r="H425" s="388"/>
      <c r="I425" s="388"/>
      <c r="J425" s="388"/>
      <c r="K425" s="388"/>
      <c r="L425" s="388"/>
      <c r="M425" s="172"/>
      <c r="Q425" s="203"/>
    </row>
    <row r="426" spans="3:17" s="100" customFormat="1" x14ac:dyDescent="0.25">
      <c r="C426" s="388"/>
      <c r="E426" s="388"/>
      <c r="F426" s="388"/>
      <c r="G426" s="388"/>
      <c r="H426" s="388"/>
      <c r="I426" s="388"/>
      <c r="J426" s="388"/>
      <c r="K426" s="388"/>
      <c r="L426" s="388"/>
      <c r="M426" s="172"/>
      <c r="Q426" s="203"/>
    </row>
    <row r="427" spans="3:17" s="100" customFormat="1" x14ac:dyDescent="0.25">
      <c r="C427" s="388"/>
      <c r="E427" s="388"/>
      <c r="F427" s="388"/>
      <c r="G427" s="388"/>
      <c r="H427" s="388"/>
      <c r="I427" s="388"/>
      <c r="J427" s="388"/>
      <c r="K427" s="388"/>
      <c r="L427" s="388"/>
      <c r="M427" s="172"/>
      <c r="Q427" s="203"/>
    </row>
    <row r="428" spans="3:17" s="100" customFormat="1" x14ac:dyDescent="0.25">
      <c r="C428" s="388"/>
      <c r="E428" s="388"/>
      <c r="F428" s="388"/>
      <c r="G428" s="388"/>
      <c r="H428" s="388"/>
      <c r="I428" s="388"/>
      <c r="J428" s="388"/>
      <c r="K428" s="388"/>
      <c r="L428" s="388"/>
      <c r="M428" s="172"/>
      <c r="Q428" s="203"/>
    </row>
    <row r="429" spans="3:17" s="100" customFormat="1" x14ac:dyDescent="0.25">
      <c r="C429" s="388"/>
      <c r="E429" s="388"/>
      <c r="F429" s="388"/>
      <c r="G429" s="388"/>
      <c r="H429" s="388"/>
      <c r="I429" s="388"/>
      <c r="J429" s="388"/>
      <c r="K429" s="388"/>
      <c r="L429" s="388"/>
      <c r="M429" s="172"/>
      <c r="Q429" s="203"/>
    </row>
    <row r="430" spans="3:17" s="100" customFormat="1" x14ac:dyDescent="0.25">
      <c r="C430" s="388"/>
      <c r="E430" s="388"/>
      <c r="F430" s="388"/>
      <c r="G430" s="388"/>
      <c r="H430" s="388"/>
      <c r="I430" s="388"/>
      <c r="J430" s="388"/>
      <c r="K430" s="388"/>
      <c r="L430" s="388"/>
      <c r="M430" s="172"/>
      <c r="Q430" s="203"/>
    </row>
    <row r="431" spans="3:17" s="100" customFormat="1" x14ac:dyDescent="0.25">
      <c r="C431" s="388"/>
      <c r="E431" s="388"/>
      <c r="F431" s="388"/>
      <c r="G431" s="388"/>
      <c r="H431" s="388"/>
      <c r="I431" s="388"/>
      <c r="J431" s="388"/>
      <c r="K431" s="388"/>
      <c r="L431" s="388"/>
      <c r="M431" s="172"/>
      <c r="Q431" s="203"/>
    </row>
    <row r="432" spans="3:17" s="100" customFormat="1" x14ac:dyDescent="0.25">
      <c r="C432" s="388"/>
      <c r="E432" s="388"/>
      <c r="F432" s="388"/>
      <c r="G432" s="388"/>
      <c r="H432" s="388"/>
      <c r="I432" s="388"/>
      <c r="J432" s="388"/>
      <c r="K432" s="388"/>
      <c r="L432" s="388"/>
      <c r="M432" s="172"/>
      <c r="Q432" s="203"/>
    </row>
    <row r="433" spans="3:17" s="100" customFormat="1" x14ac:dyDescent="0.25">
      <c r="C433" s="388"/>
      <c r="E433" s="388"/>
      <c r="F433" s="388"/>
      <c r="G433" s="388"/>
      <c r="H433" s="388"/>
      <c r="I433" s="388"/>
      <c r="J433" s="388"/>
      <c r="K433" s="388"/>
      <c r="L433" s="388"/>
      <c r="M433" s="172"/>
      <c r="Q433" s="203"/>
    </row>
    <row r="434" spans="3:17" s="100" customFormat="1" x14ac:dyDescent="0.25">
      <c r="C434" s="388"/>
      <c r="E434" s="388"/>
      <c r="F434" s="388"/>
      <c r="G434" s="388"/>
      <c r="H434" s="388"/>
      <c r="I434" s="388"/>
      <c r="J434" s="388"/>
      <c r="K434" s="388"/>
      <c r="L434" s="388"/>
      <c r="M434" s="172"/>
      <c r="Q434" s="203"/>
    </row>
    <row r="435" spans="3:17" s="100" customFormat="1" x14ac:dyDescent="0.25">
      <c r="C435" s="388"/>
      <c r="E435" s="388"/>
      <c r="F435" s="388"/>
      <c r="G435" s="388"/>
      <c r="H435" s="388"/>
      <c r="I435" s="388"/>
      <c r="J435" s="388"/>
      <c r="K435" s="388"/>
      <c r="L435" s="388"/>
      <c r="M435" s="172"/>
      <c r="Q435" s="203"/>
    </row>
    <row r="436" spans="3:17" s="100" customFormat="1" x14ac:dyDescent="0.25">
      <c r="C436" s="388"/>
      <c r="E436" s="388"/>
      <c r="F436" s="388"/>
      <c r="G436" s="388"/>
      <c r="H436" s="388"/>
      <c r="I436" s="388"/>
      <c r="J436" s="388"/>
      <c r="K436" s="388"/>
      <c r="L436" s="388"/>
      <c r="M436" s="172"/>
      <c r="Q436" s="203"/>
    </row>
    <row r="437" spans="3:17" s="100" customFormat="1" x14ac:dyDescent="0.25">
      <c r="C437" s="388"/>
      <c r="E437" s="388"/>
      <c r="F437" s="388"/>
      <c r="G437" s="388"/>
      <c r="H437" s="388"/>
      <c r="I437" s="388"/>
      <c r="J437" s="388"/>
      <c r="K437" s="388"/>
      <c r="L437" s="388"/>
      <c r="M437" s="172"/>
      <c r="Q437" s="203"/>
    </row>
    <row r="438" spans="3:17" s="100" customFormat="1" x14ac:dyDescent="0.25">
      <c r="C438" s="388"/>
      <c r="E438" s="388"/>
      <c r="F438" s="388"/>
      <c r="G438" s="388"/>
      <c r="H438" s="388"/>
      <c r="I438" s="388"/>
      <c r="J438" s="388"/>
      <c r="K438" s="388"/>
      <c r="L438" s="388"/>
      <c r="M438" s="172"/>
      <c r="Q438" s="203"/>
    </row>
    <row r="439" spans="3:17" s="100" customFormat="1" x14ac:dyDescent="0.25">
      <c r="C439" s="388"/>
      <c r="E439" s="388"/>
      <c r="F439" s="388"/>
      <c r="G439" s="388"/>
      <c r="H439" s="388"/>
      <c r="I439" s="388"/>
      <c r="J439" s="388"/>
      <c r="K439" s="388"/>
      <c r="L439" s="388"/>
      <c r="M439" s="172"/>
      <c r="Q439" s="203"/>
    </row>
    <row r="440" spans="3:17" s="100" customFormat="1" x14ac:dyDescent="0.25">
      <c r="C440" s="388"/>
      <c r="E440" s="388"/>
      <c r="F440" s="388"/>
      <c r="G440" s="388"/>
      <c r="H440" s="388"/>
      <c r="I440" s="388"/>
      <c r="J440" s="388"/>
      <c r="K440" s="388"/>
      <c r="L440" s="388"/>
      <c r="M440" s="172"/>
      <c r="Q440" s="203"/>
    </row>
    <row r="441" spans="3:17" s="100" customFormat="1" x14ac:dyDescent="0.25">
      <c r="C441" s="388"/>
      <c r="E441" s="388"/>
      <c r="F441" s="388"/>
      <c r="G441" s="388"/>
      <c r="H441" s="388"/>
      <c r="I441" s="388"/>
      <c r="J441" s="388"/>
      <c r="K441" s="388"/>
      <c r="L441" s="388"/>
      <c r="M441" s="172"/>
      <c r="Q441" s="203"/>
    </row>
    <row r="442" spans="3:17" s="100" customFormat="1" x14ac:dyDescent="0.25">
      <c r="C442" s="388"/>
      <c r="E442" s="388"/>
      <c r="F442" s="388"/>
      <c r="G442" s="388"/>
      <c r="H442" s="388"/>
      <c r="I442" s="388"/>
      <c r="J442" s="388"/>
      <c r="K442" s="388"/>
      <c r="L442" s="388"/>
      <c r="M442" s="172"/>
      <c r="Q442" s="203"/>
    </row>
    <row r="443" spans="3:17" s="100" customFormat="1" x14ac:dyDescent="0.25">
      <c r="C443" s="388"/>
      <c r="E443" s="388"/>
      <c r="F443" s="388"/>
      <c r="G443" s="388"/>
      <c r="H443" s="388"/>
      <c r="I443" s="388"/>
      <c r="J443" s="388"/>
      <c r="K443" s="388"/>
      <c r="L443" s="388"/>
      <c r="M443" s="172"/>
      <c r="Q443" s="203"/>
    </row>
    <row r="444" spans="3:17" s="100" customFormat="1" x14ac:dyDescent="0.25">
      <c r="C444" s="388"/>
      <c r="E444" s="388"/>
      <c r="F444" s="388"/>
      <c r="G444" s="388"/>
      <c r="H444" s="388"/>
      <c r="I444" s="388"/>
      <c r="J444" s="388"/>
      <c r="K444" s="388"/>
      <c r="L444" s="388"/>
      <c r="M444" s="172"/>
      <c r="Q444" s="203"/>
    </row>
    <row r="445" spans="3:17" s="100" customFormat="1" x14ac:dyDescent="0.25">
      <c r="C445" s="388"/>
      <c r="E445" s="388"/>
      <c r="F445" s="388"/>
      <c r="G445" s="388"/>
      <c r="H445" s="388"/>
      <c r="I445" s="388"/>
      <c r="J445" s="388"/>
      <c r="K445" s="388"/>
      <c r="L445" s="388"/>
      <c r="M445" s="172"/>
      <c r="Q445" s="203"/>
    </row>
    <row r="446" spans="3:17" s="100" customFormat="1" x14ac:dyDescent="0.25">
      <c r="C446" s="388"/>
      <c r="E446" s="388"/>
      <c r="F446" s="388"/>
      <c r="G446" s="388"/>
      <c r="H446" s="388"/>
      <c r="I446" s="388"/>
      <c r="J446" s="388"/>
      <c r="K446" s="388"/>
      <c r="L446" s="388"/>
      <c r="M446" s="172"/>
      <c r="Q446" s="203"/>
    </row>
    <row r="447" spans="3:17" s="100" customFormat="1" x14ac:dyDescent="0.25">
      <c r="C447" s="388"/>
      <c r="E447" s="388"/>
      <c r="F447" s="388"/>
      <c r="G447" s="388"/>
      <c r="H447" s="388"/>
      <c r="I447" s="388"/>
      <c r="J447" s="388"/>
      <c r="K447" s="388"/>
      <c r="L447" s="388"/>
      <c r="M447" s="172"/>
      <c r="Q447" s="203"/>
    </row>
    <row r="448" spans="3:17" s="100" customFormat="1" x14ac:dyDescent="0.25">
      <c r="C448" s="388"/>
      <c r="E448" s="388"/>
      <c r="F448" s="388"/>
      <c r="G448" s="388"/>
      <c r="H448" s="388"/>
      <c r="I448" s="388"/>
      <c r="J448" s="388"/>
      <c r="K448" s="388"/>
      <c r="L448" s="388"/>
      <c r="M448" s="172"/>
      <c r="Q448" s="203"/>
    </row>
    <row r="449" spans="3:17" s="100" customFormat="1" x14ac:dyDescent="0.25">
      <c r="C449" s="388"/>
      <c r="E449" s="388"/>
      <c r="F449" s="388"/>
      <c r="G449" s="388"/>
      <c r="H449" s="388"/>
      <c r="I449" s="388"/>
      <c r="J449" s="388"/>
      <c r="K449" s="388"/>
      <c r="L449" s="388"/>
      <c r="M449" s="172"/>
      <c r="Q449" s="203"/>
    </row>
    <row r="450" spans="3:17" s="100" customFormat="1" x14ac:dyDescent="0.25">
      <c r="C450" s="388"/>
      <c r="E450" s="388"/>
      <c r="F450" s="388"/>
      <c r="G450" s="388"/>
      <c r="H450" s="388"/>
      <c r="I450" s="388"/>
      <c r="J450" s="388"/>
      <c r="K450" s="388"/>
      <c r="L450" s="388"/>
      <c r="M450" s="172"/>
      <c r="Q450" s="203"/>
    </row>
    <row r="451" spans="3:17" s="100" customFormat="1" x14ac:dyDescent="0.25">
      <c r="C451" s="388"/>
      <c r="E451" s="388"/>
      <c r="F451" s="388"/>
      <c r="G451" s="388"/>
      <c r="H451" s="388"/>
      <c r="I451" s="388"/>
      <c r="J451" s="388"/>
      <c r="K451" s="388"/>
      <c r="L451" s="388"/>
      <c r="M451" s="172"/>
      <c r="Q451" s="203"/>
    </row>
    <row r="452" spans="3:17" s="100" customFormat="1" x14ac:dyDescent="0.25">
      <c r="C452" s="388"/>
      <c r="E452" s="388"/>
      <c r="F452" s="388"/>
      <c r="G452" s="388"/>
      <c r="H452" s="388"/>
      <c r="I452" s="388"/>
      <c r="J452" s="388"/>
      <c r="K452" s="388"/>
      <c r="L452" s="388"/>
      <c r="M452" s="172"/>
      <c r="Q452" s="203"/>
    </row>
    <row r="453" spans="3:17" s="100" customFormat="1" x14ac:dyDescent="0.25">
      <c r="C453" s="388"/>
      <c r="E453" s="388"/>
      <c r="F453" s="388"/>
      <c r="G453" s="388"/>
      <c r="H453" s="388"/>
      <c r="I453" s="388"/>
      <c r="J453" s="388"/>
      <c r="K453" s="388"/>
      <c r="L453" s="388"/>
      <c r="M453" s="172"/>
      <c r="Q453" s="203"/>
    </row>
    <row r="454" spans="3:17" s="100" customFormat="1" x14ac:dyDescent="0.25">
      <c r="C454" s="388"/>
      <c r="E454" s="388"/>
      <c r="F454" s="388"/>
      <c r="G454" s="388"/>
      <c r="H454" s="388"/>
      <c r="I454" s="388"/>
      <c r="J454" s="388"/>
      <c r="K454" s="388"/>
      <c r="L454" s="388"/>
      <c r="M454" s="172"/>
      <c r="Q454" s="203"/>
    </row>
    <row r="455" spans="3:17" s="100" customFormat="1" x14ac:dyDescent="0.25">
      <c r="C455" s="388"/>
      <c r="E455" s="388"/>
      <c r="F455" s="388"/>
      <c r="G455" s="388"/>
      <c r="H455" s="388"/>
      <c r="I455" s="388"/>
      <c r="J455" s="388"/>
      <c r="K455" s="388"/>
      <c r="L455" s="388"/>
      <c r="M455" s="172"/>
      <c r="Q455" s="203"/>
    </row>
    <row r="456" spans="3:17" s="100" customFormat="1" x14ac:dyDescent="0.25">
      <c r="C456" s="388"/>
      <c r="E456" s="388"/>
      <c r="F456" s="388"/>
      <c r="G456" s="388"/>
      <c r="H456" s="388"/>
      <c r="I456" s="388"/>
      <c r="J456" s="388"/>
      <c r="K456" s="388"/>
      <c r="L456" s="388"/>
      <c r="M456" s="172"/>
      <c r="Q456" s="203"/>
    </row>
    <row r="457" spans="3:17" s="100" customFormat="1" x14ac:dyDescent="0.25">
      <c r="C457" s="388"/>
      <c r="E457" s="388"/>
      <c r="F457" s="388"/>
      <c r="G457" s="388"/>
      <c r="H457" s="388"/>
      <c r="I457" s="388"/>
      <c r="J457" s="388"/>
      <c r="K457" s="388"/>
      <c r="L457" s="388"/>
      <c r="M457" s="172"/>
      <c r="Q457" s="203"/>
    </row>
    <row r="458" spans="3:17" s="100" customFormat="1" x14ac:dyDescent="0.25">
      <c r="C458" s="388"/>
      <c r="E458" s="388"/>
      <c r="F458" s="388"/>
      <c r="G458" s="388"/>
      <c r="H458" s="388"/>
      <c r="I458" s="388"/>
      <c r="J458" s="388"/>
      <c r="K458" s="388"/>
      <c r="L458" s="388"/>
      <c r="M458" s="172"/>
      <c r="Q458" s="203"/>
    </row>
    <row r="459" spans="3:17" s="100" customFormat="1" x14ac:dyDescent="0.25">
      <c r="C459" s="388"/>
      <c r="E459" s="388"/>
      <c r="F459" s="388"/>
      <c r="G459" s="388"/>
      <c r="H459" s="388"/>
      <c r="I459" s="388"/>
      <c r="J459" s="388"/>
      <c r="K459" s="388"/>
      <c r="L459" s="388"/>
      <c r="M459" s="172"/>
      <c r="Q459" s="203"/>
    </row>
    <row r="460" spans="3:17" s="100" customFormat="1" x14ac:dyDescent="0.25">
      <c r="C460" s="388"/>
      <c r="E460" s="388"/>
      <c r="F460" s="388"/>
      <c r="G460" s="388"/>
      <c r="H460" s="388"/>
      <c r="I460" s="388"/>
      <c r="J460" s="388"/>
      <c r="K460" s="388"/>
      <c r="L460" s="388"/>
      <c r="M460" s="172"/>
      <c r="Q460" s="203"/>
    </row>
    <row r="461" spans="3:17" s="100" customFormat="1" x14ac:dyDescent="0.25">
      <c r="C461" s="388"/>
      <c r="E461" s="388"/>
      <c r="F461" s="388"/>
      <c r="G461" s="388"/>
      <c r="H461" s="388"/>
      <c r="I461" s="388"/>
      <c r="J461" s="388"/>
      <c r="K461" s="388"/>
      <c r="L461" s="388"/>
      <c r="M461" s="172"/>
      <c r="Q461" s="203"/>
    </row>
    <row r="462" spans="3:17" s="100" customFormat="1" x14ac:dyDescent="0.25">
      <c r="C462" s="388"/>
      <c r="E462" s="388"/>
      <c r="F462" s="388"/>
      <c r="G462" s="388"/>
      <c r="H462" s="388"/>
      <c r="I462" s="388"/>
      <c r="J462" s="388"/>
      <c r="K462" s="388"/>
      <c r="L462" s="388"/>
      <c r="M462" s="172"/>
      <c r="Q462" s="203"/>
    </row>
    <row r="463" spans="3:17" s="100" customFormat="1" x14ac:dyDescent="0.25">
      <c r="C463" s="388"/>
      <c r="E463" s="388"/>
      <c r="F463" s="388"/>
      <c r="G463" s="388"/>
      <c r="H463" s="388"/>
      <c r="I463" s="388"/>
      <c r="J463" s="388"/>
      <c r="K463" s="388"/>
      <c r="L463" s="388"/>
      <c r="M463" s="172"/>
      <c r="Q463" s="203"/>
    </row>
    <row r="464" spans="3:17" s="100" customFormat="1" x14ac:dyDescent="0.25">
      <c r="C464" s="388"/>
      <c r="E464" s="388"/>
      <c r="F464" s="388"/>
      <c r="G464" s="388"/>
      <c r="H464" s="388"/>
      <c r="I464" s="388"/>
      <c r="J464" s="388"/>
      <c r="K464" s="388"/>
      <c r="L464" s="388"/>
      <c r="M464" s="172"/>
      <c r="Q464" s="203"/>
    </row>
    <row r="465" spans="3:17" s="100" customFormat="1" x14ac:dyDescent="0.25">
      <c r="C465" s="388"/>
      <c r="E465" s="388"/>
      <c r="F465" s="388"/>
      <c r="G465" s="388"/>
      <c r="H465" s="388"/>
      <c r="I465" s="388"/>
      <c r="J465" s="388"/>
      <c r="K465" s="388"/>
      <c r="L465" s="388"/>
      <c r="M465" s="172"/>
      <c r="Q465" s="203"/>
    </row>
    <row r="466" spans="3:17" s="100" customFormat="1" x14ac:dyDescent="0.25">
      <c r="C466" s="388"/>
      <c r="E466" s="388"/>
      <c r="F466" s="388"/>
      <c r="G466" s="388"/>
      <c r="H466" s="388"/>
      <c r="I466" s="388"/>
      <c r="J466" s="388"/>
      <c r="K466" s="388"/>
      <c r="L466" s="388"/>
      <c r="M466" s="172"/>
      <c r="Q466" s="203"/>
    </row>
    <row r="467" spans="3:17" s="100" customFormat="1" x14ac:dyDescent="0.25">
      <c r="C467" s="388"/>
      <c r="E467" s="388"/>
      <c r="F467" s="388"/>
      <c r="G467" s="388"/>
      <c r="H467" s="388"/>
      <c r="I467" s="388"/>
      <c r="J467" s="388"/>
      <c r="K467" s="388"/>
      <c r="L467" s="388"/>
      <c r="M467" s="172"/>
      <c r="Q467" s="203"/>
    </row>
    <row r="468" spans="3:17" s="100" customFormat="1" x14ac:dyDescent="0.25">
      <c r="C468" s="388"/>
      <c r="E468" s="388"/>
      <c r="F468" s="388"/>
      <c r="G468" s="388"/>
      <c r="H468" s="388"/>
      <c r="I468" s="388"/>
      <c r="J468" s="388"/>
      <c r="K468" s="388"/>
      <c r="L468" s="388"/>
      <c r="M468" s="172"/>
      <c r="Q468" s="203"/>
    </row>
    <row r="469" spans="3:17" s="100" customFormat="1" x14ac:dyDescent="0.25">
      <c r="C469" s="388"/>
      <c r="E469" s="388"/>
      <c r="F469" s="388"/>
      <c r="G469" s="388"/>
      <c r="H469" s="388"/>
      <c r="I469" s="388"/>
      <c r="J469" s="388"/>
      <c r="K469" s="388"/>
      <c r="L469" s="388"/>
      <c r="M469" s="172"/>
      <c r="Q469" s="203"/>
    </row>
    <row r="470" spans="3:17" s="100" customFormat="1" x14ac:dyDescent="0.25">
      <c r="C470" s="388"/>
      <c r="E470" s="388"/>
      <c r="F470" s="388"/>
      <c r="G470" s="388"/>
      <c r="H470" s="388"/>
      <c r="I470" s="388"/>
      <c r="J470" s="388"/>
      <c r="K470" s="388"/>
      <c r="L470" s="388"/>
      <c r="M470" s="172"/>
      <c r="Q470" s="203"/>
    </row>
    <row r="471" spans="3:17" s="100" customFormat="1" x14ac:dyDescent="0.25">
      <c r="C471" s="388"/>
      <c r="E471" s="388"/>
      <c r="F471" s="388"/>
      <c r="G471" s="388"/>
      <c r="H471" s="388"/>
      <c r="I471" s="388"/>
      <c r="J471" s="388"/>
      <c r="K471" s="388"/>
      <c r="L471" s="388"/>
      <c r="M471" s="172"/>
      <c r="Q471" s="203"/>
    </row>
    <row r="472" spans="3:17" s="100" customFormat="1" x14ac:dyDescent="0.25">
      <c r="C472" s="388"/>
      <c r="E472" s="388"/>
      <c r="F472" s="388"/>
      <c r="G472" s="388"/>
      <c r="H472" s="388"/>
      <c r="I472" s="388"/>
      <c r="J472" s="388"/>
      <c r="K472" s="388"/>
      <c r="L472" s="388"/>
      <c r="M472" s="172"/>
      <c r="Q472" s="203"/>
    </row>
    <row r="473" spans="3:17" s="100" customFormat="1" x14ac:dyDescent="0.25">
      <c r="C473" s="388"/>
      <c r="E473" s="388"/>
      <c r="F473" s="388"/>
      <c r="G473" s="388"/>
      <c r="H473" s="388"/>
      <c r="I473" s="388"/>
      <c r="J473" s="388"/>
      <c r="K473" s="388"/>
      <c r="L473" s="388"/>
      <c r="M473" s="172"/>
      <c r="Q473" s="203"/>
    </row>
    <row r="474" spans="3:17" s="100" customFormat="1" x14ac:dyDescent="0.25">
      <c r="C474" s="388"/>
      <c r="E474" s="388"/>
      <c r="F474" s="388"/>
      <c r="G474" s="388"/>
      <c r="H474" s="388"/>
      <c r="I474" s="388"/>
      <c r="J474" s="388"/>
      <c r="K474" s="388"/>
      <c r="L474" s="388"/>
      <c r="M474" s="172"/>
      <c r="Q474" s="203"/>
    </row>
    <row r="475" spans="3:17" s="100" customFormat="1" x14ac:dyDescent="0.25">
      <c r="C475" s="388"/>
      <c r="E475" s="388"/>
      <c r="F475" s="388"/>
      <c r="G475" s="388"/>
      <c r="H475" s="388"/>
      <c r="I475" s="388"/>
      <c r="J475" s="388"/>
      <c r="K475" s="388"/>
      <c r="L475" s="388"/>
      <c r="M475" s="172"/>
      <c r="Q475" s="203"/>
    </row>
    <row r="476" spans="3:17" s="100" customFormat="1" x14ac:dyDescent="0.25">
      <c r="C476" s="388"/>
      <c r="E476" s="388"/>
      <c r="F476" s="388"/>
      <c r="G476" s="388"/>
      <c r="H476" s="388"/>
      <c r="I476" s="388"/>
      <c r="J476" s="388"/>
      <c r="K476" s="388"/>
      <c r="L476" s="388"/>
      <c r="M476" s="172"/>
      <c r="Q476" s="203"/>
    </row>
    <row r="477" spans="3:17" s="100" customFormat="1" x14ac:dyDescent="0.25">
      <c r="C477" s="388"/>
      <c r="E477" s="388"/>
      <c r="F477" s="388"/>
      <c r="G477" s="388"/>
      <c r="H477" s="388"/>
      <c r="I477" s="388"/>
      <c r="J477" s="388"/>
      <c r="K477" s="388"/>
      <c r="L477" s="388"/>
      <c r="M477" s="172"/>
      <c r="Q477" s="203"/>
    </row>
    <row r="478" spans="3:17" s="100" customFormat="1" x14ac:dyDescent="0.25">
      <c r="C478" s="388"/>
      <c r="E478" s="388"/>
      <c r="F478" s="388"/>
      <c r="G478" s="388"/>
      <c r="H478" s="388"/>
      <c r="I478" s="388"/>
      <c r="J478" s="388"/>
      <c r="K478" s="388"/>
      <c r="L478" s="388"/>
      <c r="M478" s="172"/>
      <c r="Q478" s="203"/>
    </row>
    <row r="479" spans="3:17" s="100" customFormat="1" x14ac:dyDescent="0.25">
      <c r="C479" s="388"/>
      <c r="E479" s="388"/>
      <c r="F479" s="388"/>
      <c r="G479" s="388"/>
      <c r="H479" s="388"/>
      <c r="I479" s="388"/>
      <c r="J479" s="388"/>
      <c r="K479" s="388"/>
      <c r="L479" s="388"/>
      <c r="M479" s="172"/>
      <c r="Q479" s="203"/>
    </row>
    <row r="480" spans="3:17" s="100" customFormat="1" x14ac:dyDescent="0.25">
      <c r="C480" s="388"/>
      <c r="E480" s="388"/>
      <c r="F480" s="388"/>
      <c r="G480" s="388"/>
      <c r="H480" s="388"/>
      <c r="I480" s="388"/>
      <c r="J480" s="388"/>
      <c r="K480" s="388"/>
      <c r="L480" s="388"/>
      <c r="M480" s="172"/>
      <c r="Q480" s="203"/>
    </row>
    <row r="481" spans="3:17" s="100" customFormat="1" x14ac:dyDescent="0.25">
      <c r="C481" s="388"/>
      <c r="E481" s="388"/>
      <c r="F481" s="388"/>
      <c r="G481" s="388"/>
      <c r="H481" s="388"/>
      <c r="I481" s="388"/>
      <c r="J481" s="388"/>
      <c r="K481" s="388"/>
      <c r="L481" s="388"/>
      <c r="M481" s="172"/>
      <c r="Q481" s="203"/>
    </row>
    <row r="482" spans="3:17" s="100" customFormat="1" x14ac:dyDescent="0.25">
      <c r="C482" s="388"/>
      <c r="E482" s="388"/>
      <c r="F482" s="388"/>
      <c r="G482" s="388"/>
      <c r="H482" s="388"/>
      <c r="I482" s="388"/>
      <c r="J482" s="388"/>
      <c r="K482" s="388"/>
      <c r="L482" s="388"/>
      <c r="M482" s="172"/>
      <c r="Q482" s="203"/>
    </row>
    <row r="483" spans="3:17" s="100" customFormat="1" x14ac:dyDescent="0.25">
      <c r="C483" s="388"/>
      <c r="E483" s="388"/>
      <c r="F483" s="388"/>
      <c r="G483" s="388"/>
      <c r="H483" s="388"/>
      <c r="I483" s="388"/>
      <c r="J483" s="388"/>
      <c r="K483" s="388"/>
      <c r="L483" s="388"/>
      <c r="M483" s="172"/>
      <c r="Q483" s="203"/>
    </row>
    <row r="484" spans="3:17" s="100" customFormat="1" x14ac:dyDescent="0.25">
      <c r="C484" s="388"/>
      <c r="E484" s="388"/>
      <c r="F484" s="388"/>
      <c r="G484" s="388"/>
      <c r="H484" s="388"/>
      <c r="I484" s="388"/>
      <c r="J484" s="388"/>
      <c r="K484" s="388"/>
      <c r="L484" s="388"/>
      <c r="M484" s="172"/>
      <c r="Q484" s="203"/>
    </row>
    <row r="485" spans="3:17" s="100" customFormat="1" x14ac:dyDescent="0.25">
      <c r="C485" s="388"/>
      <c r="E485" s="388"/>
      <c r="F485" s="388"/>
      <c r="G485" s="388"/>
      <c r="H485" s="388"/>
      <c r="I485" s="388"/>
      <c r="J485" s="388"/>
      <c r="K485" s="388"/>
      <c r="L485" s="388"/>
      <c r="M485" s="172"/>
      <c r="Q485" s="203"/>
    </row>
    <row r="486" spans="3:17" s="100" customFormat="1" x14ac:dyDescent="0.25">
      <c r="C486" s="388"/>
      <c r="E486" s="388"/>
      <c r="F486" s="388"/>
      <c r="G486" s="388"/>
      <c r="H486" s="388"/>
      <c r="I486" s="388"/>
      <c r="J486" s="388"/>
      <c r="K486" s="388"/>
      <c r="L486" s="388"/>
      <c r="M486" s="172"/>
      <c r="Q486" s="203"/>
    </row>
    <row r="487" spans="3:17" s="100" customFormat="1" x14ac:dyDescent="0.25">
      <c r="C487" s="388"/>
      <c r="E487" s="388"/>
      <c r="F487" s="388"/>
      <c r="G487" s="388"/>
      <c r="H487" s="388"/>
      <c r="I487" s="388"/>
      <c r="J487" s="388"/>
      <c r="K487" s="388"/>
      <c r="L487" s="388"/>
      <c r="M487" s="172"/>
      <c r="Q487" s="203"/>
    </row>
    <row r="488" spans="3:17" s="100" customFormat="1" x14ac:dyDescent="0.25">
      <c r="C488" s="388"/>
      <c r="E488" s="388"/>
      <c r="F488" s="388"/>
      <c r="G488" s="388"/>
      <c r="H488" s="388"/>
      <c r="I488" s="388"/>
      <c r="J488" s="388"/>
      <c r="K488" s="388"/>
      <c r="L488" s="388"/>
      <c r="M488" s="172"/>
      <c r="Q488" s="203"/>
    </row>
    <row r="489" spans="3:17" s="100" customFormat="1" x14ac:dyDescent="0.25">
      <c r="C489" s="388"/>
      <c r="E489" s="388"/>
      <c r="F489" s="388"/>
      <c r="G489" s="388"/>
      <c r="H489" s="388"/>
      <c r="I489" s="388"/>
      <c r="J489" s="388"/>
      <c r="K489" s="388"/>
      <c r="L489" s="388"/>
      <c r="M489" s="172"/>
      <c r="Q489" s="203"/>
    </row>
    <row r="490" spans="3:17" s="100" customFormat="1" x14ac:dyDescent="0.25">
      <c r="C490" s="388"/>
      <c r="E490" s="388"/>
      <c r="F490" s="388"/>
      <c r="G490" s="388"/>
      <c r="H490" s="388"/>
      <c r="I490" s="388"/>
      <c r="J490" s="388"/>
      <c r="K490" s="388"/>
      <c r="L490" s="388"/>
      <c r="M490" s="172"/>
      <c r="Q490" s="203"/>
    </row>
    <row r="491" spans="3:17" s="100" customFormat="1" x14ac:dyDescent="0.25">
      <c r="C491" s="388"/>
      <c r="E491" s="388"/>
      <c r="F491" s="388"/>
      <c r="G491" s="388"/>
      <c r="H491" s="388"/>
      <c r="I491" s="388"/>
      <c r="J491" s="388"/>
      <c r="K491" s="388"/>
      <c r="L491" s="388"/>
      <c r="M491" s="172"/>
      <c r="Q491" s="203"/>
    </row>
    <row r="492" spans="3:17" s="100" customFormat="1" x14ac:dyDescent="0.25">
      <c r="C492" s="388"/>
      <c r="E492" s="388"/>
      <c r="F492" s="388"/>
      <c r="G492" s="388"/>
      <c r="H492" s="388"/>
      <c r="I492" s="388"/>
      <c r="J492" s="388"/>
      <c r="K492" s="388"/>
      <c r="L492" s="388"/>
      <c r="M492" s="172"/>
      <c r="Q492" s="203"/>
    </row>
    <row r="493" spans="3:17" s="100" customFormat="1" x14ac:dyDescent="0.25">
      <c r="C493" s="388"/>
      <c r="E493" s="388"/>
      <c r="F493" s="388"/>
      <c r="G493" s="388"/>
      <c r="H493" s="388"/>
      <c r="I493" s="388"/>
      <c r="J493" s="388"/>
      <c r="K493" s="388"/>
      <c r="L493" s="388"/>
      <c r="M493" s="172"/>
      <c r="Q493" s="203"/>
    </row>
    <row r="494" spans="3:17" s="100" customFormat="1" x14ac:dyDescent="0.25">
      <c r="C494" s="388"/>
      <c r="E494" s="388"/>
      <c r="F494" s="388"/>
      <c r="G494" s="388"/>
      <c r="H494" s="388"/>
      <c r="I494" s="388"/>
      <c r="J494" s="388"/>
      <c r="K494" s="388"/>
      <c r="L494" s="388"/>
      <c r="M494" s="172"/>
      <c r="Q494" s="203"/>
    </row>
    <row r="495" spans="3:17" s="100" customFormat="1" x14ac:dyDescent="0.25">
      <c r="C495" s="388"/>
      <c r="E495" s="388"/>
      <c r="F495" s="388"/>
      <c r="G495" s="388"/>
      <c r="H495" s="388"/>
      <c r="I495" s="388"/>
      <c r="J495" s="388"/>
      <c r="K495" s="388"/>
      <c r="L495" s="388"/>
      <c r="M495" s="172"/>
      <c r="Q495" s="203"/>
    </row>
    <row r="496" spans="3:17" s="100" customFormat="1" x14ac:dyDescent="0.25">
      <c r="C496" s="388"/>
      <c r="E496" s="388"/>
      <c r="F496" s="388"/>
      <c r="G496" s="388"/>
      <c r="H496" s="388"/>
      <c r="I496" s="388"/>
      <c r="J496" s="388"/>
      <c r="K496" s="388"/>
      <c r="L496" s="388"/>
      <c r="M496" s="172"/>
      <c r="Q496" s="203"/>
    </row>
    <row r="497" spans="3:17" s="100" customFormat="1" x14ac:dyDescent="0.25">
      <c r="C497" s="388"/>
      <c r="E497" s="388"/>
      <c r="F497" s="388"/>
      <c r="G497" s="388"/>
      <c r="H497" s="388"/>
      <c r="I497" s="388"/>
      <c r="J497" s="388"/>
      <c r="K497" s="388"/>
      <c r="L497" s="388"/>
      <c r="M497" s="172"/>
      <c r="Q497" s="203"/>
    </row>
    <row r="498" spans="3:17" s="100" customFormat="1" x14ac:dyDescent="0.25">
      <c r="C498" s="388"/>
      <c r="E498" s="388"/>
      <c r="F498" s="388"/>
      <c r="G498" s="388"/>
      <c r="H498" s="388"/>
      <c r="I498" s="388"/>
      <c r="J498" s="388"/>
      <c r="K498" s="388"/>
      <c r="L498" s="388"/>
      <c r="M498" s="172"/>
      <c r="Q498" s="203"/>
    </row>
    <row r="499" spans="3:17" s="100" customFormat="1" x14ac:dyDescent="0.25">
      <c r="C499" s="388"/>
      <c r="E499" s="388"/>
      <c r="F499" s="388"/>
      <c r="G499" s="388"/>
      <c r="H499" s="388"/>
      <c r="I499" s="388"/>
      <c r="J499" s="388"/>
      <c r="K499" s="388"/>
      <c r="L499" s="388"/>
      <c r="M499" s="172"/>
      <c r="Q499" s="203"/>
    </row>
    <row r="500" spans="3:17" s="100" customFormat="1" x14ac:dyDescent="0.25">
      <c r="C500" s="388"/>
      <c r="E500" s="388"/>
      <c r="F500" s="388"/>
      <c r="G500" s="388"/>
      <c r="H500" s="388"/>
      <c r="I500" s="388"/>
      <c r="J500" s="388"/>
      <c r="K500" s="388"/>
      <c r="L500" s="388"/>
      <c r="M500" s="172"/>
      <c r="Q500" s="203"/>
    </row>
    <row r="501" spans="3:17" s="100" customFormat="1" x14ac:dyDescent="0.25">
      <c r="C501" s="388"/>
      <c r="E501" s="388"/>
      <c r="F501" s="388"/>
      <c r="G501" s="388"/>
      <c r="H501" s="388"/>
      <c r="I501" s="388"/>
      <c r="J501" s="388"/>
      <c r="K501" s="388"/>
      <c r="L501" s="388"/>
      <c r="M501" s="172"/>
      <c r="Q501" s="203"/>
    </row>
    <row r="502" spans="3:17" s="100" customFormat="1" x14ac:dyDescent="0.25">
      <c r="C502" s="388"/>
      <c r="E502" s="388"/>
      <c r="F502" s="388"/>
      <c r="G502" s="388"/>
      <c r="H502" s="388"/>
      <c r="I502" s="388"/>
      <c r="J502" s="388"/>
      <c r="K502" s="388"/>
      <c r="L502" s="388"/>
      <c r="M502" s="172"/>
      <c r="Q502" s="203"/>
    </row>
    <row r="503" spans="3:17" s="100" customFormat="1" x14ac:dyDescent="0.25">
      <c r="C503" s="388"/>
      <c r="E503" s="388"/>
      <c r="F503" s="388"/>
      <c r="G503" s="388"/>
      <c r="H503" s="388"/>
      <c r="I503" s="388"/>
      <c r="J503" s="388"/>
      <c r="K503" s="388"/>
      <c r="L503" s="388"/>
      <c r="M503" s="172"/>
      <c r="Q503" s="203"/>
    </row>
    <row r="504" spans="3:17" s="100" customFormat="1" x14ac:dyDescent="0.25">
      <c r="C504" s="388"/>
      <c r="E504" s="388"/>
      <c r="F504" s="388"/>
      <c r="G504" s="388"/>
      <c r="H504" s="388"/>
      <c r="I504" s="388"/>
      <c r="J504" s="388"/>
      <c r="K504" s="388"/>
      <c r="L504" s="388"/>
      <c r="M504" s="172"/>
      <c r="Q504" s="203"/>
    </row>
    <row r="505" spans="3:17" s="100" customFormat="1" x14ac:dyDescent="0.25">
      <c r="C505" s="388"/>
      <c r="E505" s="388"/>
      <c r="F505" s="388"/>
      <c r="G505" s="388"/>
      <c r="H505" s="388"/>
      <c r="I505" s="388"/>
      <c r="J505" s="388"/>
      <c r="K505" s="388"/>
      <c r="L505" s="388"/>
      <c r="M505" s="172"/>
      <c r="Q505" s="203"/>
    </row>
    <row r="506" spans="3:17" s="100" customFormat="1" x14ac:dyDescent="0.25">
      <c r="C506" s="388"/>
      <c r="E506" s="388"/>
      <c r="F506" s="388"/>
      <c r="G506" s="388"/>
      <c r="H506" s="388"/>
      <c r="I506" s="388"/>
      <c r="J506" s="388"/>
      <c r="K506" s="388"/>
      <c r="L506" s="388"/>
      <c r="M506" s="172"/>
      <c r="Q506" s="203"/>
    </row>
    <row r="507" spans="3:17" s="100" customFormat="1" x14ac:dyDescent="0.25">
      <c r="C507" s="388"/>
      <c r="E507" s="388"/>
      <c r="F507" s="388"/>
      <c r="G507" s="388"/>
      <c r="H507" s="388"/>
      <c r="I507" s="388"/>
      <c r="J507" s="388"/>
      <c r="K507" s="388"/>
      <c r="L507" s="388"/>
      <c r="M507" s="172"/>
      <c r="Q507" s="203"/>
    </row>
    <row r="508" spans="3:17" s="100" customFormat="1" x14ac:dyDescent="0.25">
      <c r="C508" s="388"/>
      <c r="E508" s="388"/>
      <c r="F508" s="388"/>
      <c r="G508" s="388"/>
      <c r="H508" s="388"/>
      <c r="I508" s="388"/>
      <c r="J508" s="388"/>
      <c r="K508" s="388"/>
      <c r="L508" s="388"/>
      <c r="M508" s="172"/>
      <c r="Q508" s="203"/>
    </row>
    <row r="509" spans="3:17" s="100" customFormat="1" x14ac:dyDescent="0.25">
      <c r="C509" s="388"/>
      <c r="E509" s="388"/>
      <c r="F509" s="388"/>
      <c r="G509" s="388"/>
      <c r="H509" s="388"/>
      <c r="I509" s="388"/>
      <c r="J509" s="388"/>
      <c r="K509" s="388"/>
      <c r="L509" s="388"/>
      <c r="M509" s="172"/>
      <c r="Q509" s="203"/>
    </row>
    <row r="510" spans="3:17" s="100" customFormat="1" x14ac:dyDescent="0.25">
      <c r="C510" s="388"/>
      <c r="E510" s="388"/>
      <c r="F510" s="388"/>
      <c r="G510" s="388"/>
      <c r="H510" s="388"/>
      <c r="I510" s="388"/>
      <c r="J510" s="388"/>
      <c r="K510" s="388"/>
      <c r="L510" s="388"/>
      <c r="M510" s="172"/>
      <c r="Q510" s="203"/>
    </row>
    <row r="511" spans="3:17" s="100" customFormat="1" x14ac:dyDescent="0.25">
      <c r="C511" s="388"/>
      <c r="E511" s="388"/>
      <c r="F511" s="388"/>
      <c r="G511" s="388"/>
      <c r="H511" s="388"/>
      <c r="I511" s="388"/>
      <c r="J511" s="388"/>
      <c r="K511" s="388"/>
      <c r="L511" s="388"/>
      <c r="M511" s="172"/>
      <c r="Q511" s="203"/>
    </row>
    <row r="512" spans="3:17" s="100" customFormat="1" x14ac:dyDescent="0.25">
      <c r="C512" s="388"/>
      <c r="E512" s="388"/>
      <c r="F512" s="388"/>
      <c r="G512" s="388"/>
      <c r="H512" s="388"/>
      <c r="I512" s="388"/>
      <c r="J512" s="388"/>
      <c r="K512" s="388"/>
      <c r="L512" s="388"/>
      <c r="M512" s="172"/>
      <c r="Q512" s="203"/>
    </row>
    <row r="513" spans="3:17" s="100" customFormat="1" x14ac:dyDescent="0.25">
      <c r="C513" s="388"/>
      <c r="E513" s="388"/>
      <c r="F513" s="388"/>
      <c r="G513" s="388"/>
      <c r="H513" s="388"/>
      <c r="I513" s="388"/>
      <c r="J513" s="388"/>
      <c r="K513" s="388"/>
      <c r="L513" s="388"/>
      <c r="M513" s="172"/>
      <c r="Q513" s="203"/>
    </row>
    <row r="514" spans="3:17" s="100" customFormat="1" x14ac:dyDescent="0.25">
      <c r="C514" s="388"/>
      <c r="E514" s="388"/>
      <c r="F514" s="388"/>
      <c r="G514" s="388"/>
      <c r="H514" s="388"/>
      <c r="I514" s="388"/>
      <c r="J514" s="388"/>
      <c r="K514" s="388"/>
      <c r="L514" s="388"/>
      <c r="M514" s="172"/>
      <c r="Q514" s="203"/>
    </row>
    <row r="515" spans="3:17" s="100" customFormat="1" x14ac:dyDescent="0.25">
      <c r="C515" s="388"/>
      <c r="E515" s="388"/>
      <c r="F515" s="388"/>
      <c r="G515" s="388"/>
      <c r="H515" s="388"/>
      <c r="I515" s="388"/>
      <c r="J515" s="388"/>
      <c r="K515" s="388"/>
      <c r="L515" s="388"/>
      <c r="M515" s="172"/>
      <c r="Q515" s="203"/>
    </row>
    <row r="516" spans="3:17" s="100" customFormat="1" x14ac:dyDescent="0.25">
      <c r="C516" s="388"/>
      <c r="E516" s="388"/>
      <c r="F516" s="388"/>
      <c r="G516" s="388"/>
      <c r="H516" s="388"/>
      <c r="I516" s="388"/>
      <c r="J516" s="388"/>
      <c r="K516" s="388"/>
      <c r="L516" s="388"/>
      <c r="M516" s="172"/>
      <c r="Q516" s="203"/>
    </row>
    <row r="517" spans="3:17" s="100" customFormat="1" x14ac:dyDescent="0.25">
      <c r="C517" s="388"/>
      <c r="E517" s="388"/>
      <c r="F517" s="388"/>
      <c r="G517" s="388"/>
      <c r="H517" s="388"/>
      <c r="I517" s="388"/>
      <c r="J517" s="388"/>
      <c r="K517" s="388"/>
      <c r="L517" s="388"/>
      <c r="M517" s="172"/>
      <c r="Q517" s="203"/>
    </row>
    <row r="518" spans="3:17" s="100" customFormat="1" x14ac:dyDescent="0.25">
      <c r="C518" s="388"/>
      <c r="E518" s="388"/>
      <c r="F518" s="388"/>
      <c r="G518" s="388"/>
      <c r="H518" s="388"/>
      <c r="I518" s="388"/>
      <c r="J518" s="388"/>
      <c r="K518" s="388"/>
      <c r="L518" s="388"/>
      <c r="M518" s="172"/>
      <c r="Q518" s="203"/>
    </row>
    <row r="519" spans="3:17" s="100" customFormat="1" x14ac:dyDescent="0.25">
      <c r="C519" s="388"/>
      <c r="E519" s="388"/>
      <c r="F519" s="388"/>
      <c r="G519" s="388"/>
      <c r="H519" s="388"/>
      <c r="I519" s="388"/>
      <c r="J519" s="388"/>
      <c r="K519" s="388"/>
      <c r="L519" s="388"/>
      <c r="M519" s="172"/>
      <c r="Q519" s="203"/>
    </row>
    <row r="520" spans="3:17" s="100" customFormat="1" x14ac:dyDescent="0.25">
      <c r="C520" s="388"/>
      <c r="E520" s="388"/>
      <c r="F520" s="388"/>
      <c r="G520" s="388"/>
      <c r="H520" s="388"/>
      <c r="I520" s="388"/>
      <c r="J520" s="388"/>
      <c r="K520" s="388"/>
      <c r="L520" s="388"/>
      <c r="M520" s="172"/>
      <c r="Q520" s="203"/>
    </row>
    <row r="521" spans="3:17" s="100" customFormat="1" x14ac:dyDescent="0.25">
      <c r="C521" s="388"/>
      <c r="E521" s="388"/>
      <c r="F521" s="388"/>
      <c r="G521" s="388"/>
      <c r="H521" s="388"/>
      <c r="I521" s="388"/>
      <c r="J521" s="388"/>
      <c r="K521" s="388"/>
      <c r="L521" s="388"/>
      <c r="M521" s="172"/>
      <c r="Q521" s="203"/>
    </row>
    <row r="522" spans="3:17" s="100" customFormat="1" x14ac:dyDescent="0.25">
      <c r="C522" s="388"/>
      <c r="E522" s="388"/>
      <c r="F522" s="388"/>
      <c r="G522" s="388"/>
      <c r="H522" s="388"/>
      <c r="I522" s="388"/>
      <c r="J522" s="388"/>
      <c r="K522" s="388"/>
      <c r="L522" s="388"/>
      <c r="M522" s="172"/>
      <c r="Q522" s="203"/>
    </row>
    <row r="523" spans="3:17" s="100" customFormat="1" x14ac:dyDescent="0.25">
      <c r="C523" s="388"/>
      <c r="E523" s="388"/>
      <c r="F523" s="388"/>
      <c r="G523" s="388"/>
      <c r="H523" s="388"/>
      <c r="I523" s="388"/>
      <c r="J523" s="388"/>
      <c r="K523" s="388"/>
      <c r="L523" s="388"/>
      <c r="M523" s="172"/>
      <c r="Q523" s="203"/>
    </row>
    <row r="524" spans="3:17" s="100" customFormat="1" x14ac:dyDescent="0.25">
      <c r="C524" s="388"/>
      <c r="E524" s="388"/>
      <c r="F524" s="388"/>
      <c r="G524" s="388"/>
      <c r="H524" s="388"/>
      <c r="I524" s="388"/>
      <c r="J524" s="388"/>
      <c r="K524" s="388"/>
      <c r="L524" s="388"/>
      <c r="M524" s="172"/>
      <c r="Q524" s="203"/>
    </row>
    <row r="525" spans="3:17" s="100" customFormat="1" x14ac:dyDescent="0.25">
      <c r="C525" s="388"/>
      <c r="E525" s="388"/>
      <c r="F525" s="388"/>
      <c r="G525" s="388"/>
      <c r="H525" s="388"/>
      <c r="I525" s="388"/>
      <c r="J525" s="388"/>
      <c r="K525" s="388"/>
      <c r="L525" s="388"/>
      <c r="M525" s="172"/>
      <c r="Q525" s="203"/>
    </row>
    <row r="526" spans="3:17" s="100" customFormat="1" x14ac:dyDescent="0.25">
      <c r="C526" s="388"/>
      <c r="E526" s="388"/>
      <c r="F526" s="388"/>
      <c r="G526" s="388"/>
      <c r="H526" s="388"/>
      <c r="I526" s="388"/>
      <c r="J526" s="388"/>
      <c r="K526" s="388"/>
      <c r="L526" s="388"/>
      <c r="M526" s="172"/>
      <c r="Q526" s="203"/>
    </row>
    <row r="527" spans="3:17" s="100" customFormat="1" x14ac:dyDescent="0.25">
      <c r="C527" s="388"/>
      <c r="E527" s="388"/>
      <c r="F527" s="388"/>
      <c r="G527" s="388"/>
      <c r="H527" s="388"/>
      <c r="I527" s="388"/>
      <c r="J527" s="388"/>
      <c r="K527" s="388"/>
      <c r="L527" s="388"/>
      <c r="M527" s="172"/>
      <c r="Q527" s="203"/>
    </row>
    <row r="528" spans="3:17" s="100" customFormat="1" x14ac:dyDescent="0.25">
      <c r="C528" s="388"/>
      <c r="E528" s="388"/>
      <c r="F528" s="388"/>
      <c r="G528" s="388"/>
      <c r="H528" s="388"/>
      <c r="I528" s="388"/>
      <c r="J528" s="388"/>
      <c r="K528" s="388"/>
      <c r="L528" s="388"/>
      <c r="M528" s="172"/>
      <c r="Q528" s="203"/>
    </row>
    <row r="529" spans="3:17" s="100" customFormat="1" x14ac:dyDescent="0.25">
      <c r="C529" s="388"/>
      <c r="E529" s="388"/>
      <c r="F529" s="388"/>
      <c r="G529" s="388"/>
      <c r="H529" s="388"/>
      <c r="I529" s="388"/>
      <c r="J529" s="388"/>
      <c r="K529" s="388"/>
      <c r="L529" s="388"/>
      <c r="M529" s="172"/>
      <c r="Q529" s="203"/>
    </row>
    <row r="530" spans="3:17" s="100" customFormat="1" x14ac:dyDescent="0.25">
      <c r="C530" s="388"/>
      <c r="E530" s="388"/>
      <c r="F530" s="388"/>
      <c r="G530" s="388"/>
      <c r="H530" s="388"/>
      <c r="I530" s="388"/>
      <c r="J530" s="388"/>
      <c r="K530" s="388"/>
      <c r="L530" s="388"/>
      <c r="M530" s="172"/>
      <c r="Q530" s="203"/>
    </row>
    <row r="531" spans="3:17" s="100" customFormat="1" x14ac:dyDescent="0.25">
      <c r="C531" s="388"/>
      <c r="E531" s="388"/>
      <c r="F531" s="388"/>
      <c r="G531" s="388"/>
      <c r="H531" s="388"/>
      <c r="I531" s="388"/>
      <c r="J531" s="388"/>
      <c r="K531" s="388"/>
      <c r="L531" s="388"/>
      <c r="M531" s="172"/>
      <c r="Q531" s="203"/>
    </row>
    <row r="532" spans="3:17" s="100" customFormat="1" x14ac:dyDescent="0.25">
      <c r="C532" s="388"/>
      <c r="E532" s="388"/>
      <c r="F532" s="388"/>
      <c r="G532" s="388"/>
      <c r="H532" s="388"/>
      <c r="I532" s="388"/>
      <c r="J532" s="388"/>
      <c r="K532" s="388"/>
      <c r="L532" s="388"/>
      <c r="M532" s="172"/>
      <c r="Q532" s="203"/>
    </row>
    <row r="533" spans="3:17" s="100" customFormat="1" x14ac:dyDescent="0.25">
      <c r="C533" s="388"/>
      <c r="E533" s="388"/>
      <c r="F533" s="388"/>
      <c r="G533" s="388"/>
      <c r="H533" s="388"/>
      <c r="I533" s="388"/>
      <c r="J533" s="388"/>
      <c r="K533" s="388"/>
      <c r="L533" s="388"/>
      <c r="M533" s="172"/>
      <c r="Q533" s="203"/>
    </row>
    <row r="534" spans="3:17" s="100" customFormat="1" x14ac:dyDescent="0.25">
      <c r="C534" s="388"/>
      <c r="E534" s="388"/>
      <c r="F534" s="388"/>
      <c r="G534" s="388"/>
      <c r="H534" s="388"/>
      <c r="I534" s="388"/>
      <c r="J534" s="388"/>
      <c r="K534" s="388"/>
      <c r="L534" s="388"/>
      <c r="M534" s="172"/>
      <c r="Q534" s="203"/>
    </row>
    <row r="535" spans="3:17" s="100" customFormat="1" x14ac:dyDescent="0.25">
      <c r="C535" s="388"/>
      <c r="E535" s="388"/>
      <c r="F535" s="388"/>
      <c r="G535" s="388"/>
      <c r="H535" s="388"/>
      <c r="I535" s="388"/>
      <c r="J535" s="388"/>
      <c r="K535" s="388"/>
      <c r="L535" s="388"/>
      <c r="M535" s="172"/>
      <c r="Q535" s="203"/>
    </row>
    <row r="536" spans="3:17" s="100" customFormat="1" x14ac:dyDescent="0.25">
      <c r="C536" s="388"/>
      <c r="E536" s="388"/>
      <c r="F536" s="388"/>
      <c r="G536" s="388"/>
      <c r="H536" s="388"/>
      <c r="I536" s="388"/>
      <c r="J536" s="388"/>
      <c r="K536" s="388"/>
      <c r="L536" s="388"/>
      <c r="M536" s="172"/>
      <c r="Q536" s="203"/>
    </row>
    <row r="537" spans="3:17" s="100" customFormat="1" x14ac:dyDescent="0.25">
      <c r="C537" s="388"/>
      <c r="E537" s="388"/>
      <c r="F537" s="388"/>
      <c r="G537" s="388"/>
      <c r="H537" s="388"/>
      <c r="I537" s="388"/>
      <c r="J537" s="388"/>
      <c r="K537" s="388"/>
      <c r="L537" s="388"/>
      <c r="M537" s="172"/>
      <c r="Q537" s="203"/>
    </row>
    <row r="538" spans="3:17" s="100" customFormat="1" x14ac:dyDescent="0.25">
      <c r="C538" s="388"/>
      <c r="E538" s="388"/>
      <c r="F538" s="388"/>
      <c r="G538" s="388"/>
      <c r="H538" s="388"/>
      <c r="I538" s="388"/>
      <c r="J538" s="388"/>
      <c r="K538" s="388"/>
      <c r="L538" s="388"/>
      <c r="M538" s="172"/>
      <c r="Q538" s="203"/>
    </row>
    <row r="539" spans="3:17" s="100" customFormat="1" x14ac:dyDescent="0.25">
      <c r="C539" s="388"/>
      <c r="E539" s="388"/>
      <c r="F539" s="388"/>
      <c r="G539" s="388"/>
      <c r="H539" s="388"/>
      <c r="I539" s="388"/>
      <c r="J539" s="388"/>
      <c r="K539" s="388"/>
      <c r="L539" s="388"/>
      <c r="M539" s="172"/>
      <c r="Q539" s="203"/>
    </row>
    <row r="540" spans="3:17" s="100" customFormat="1" x14ac:dyDescent="0.25">
      <c r="C540" s="388"/>
      <c r="E540" s="388"/>
      <c r="F540" s="388"/>
      <c r="G540" s="388"/>
      <c r="H540" s="388"/>
      <c r="I540" s="388"/>
      <c r="J540" s="388"/>
      <c r="K540" s="388"/>
      <c r="L540" s="388"/>
      <c r="M540" s="172"/>
      <c r="Q540" s="203"/>
    </row>
    <row r="541" spans="3:17" s="100" customFormat="1" x14ac:dyDescent="0.25">
      <c r="C541" s="388"/>
      <c r="E541" s="388"/>
      <c r="F541" s="388"/>
      <c r="G541" s="388"/>
      <c r="H541" s="388"/>
      <c r="I541" s="388"/>
      <c r="J541" s="388"/>
      <c r="K541" s="388"/>
      <c r="L541" s="388"/>
      <c r="M541" s="172"/>
      <c r="Q541" s="203"/>
    </row>
    <row r="542" spans="3:17" s="100" customFormat="1" x14ac:dyDescent="0.25">
      <c r="C542" s="388"/>
      <c r="E542" s="388"/>
      <c r="F542" s="388"/>
      <c r="G542" s="388"/>
      <c r="H542" s="388"/>
      <c r="I542" s="388"/>
      <c r="J542" s="388"/>
      <c r="K542" s="388"/>
      <c r="L542" s="388"/>
      <c r="M542" s="172"/>
      <c r="Q542" s="203"/>
    </row>
    <row r="543" spans="3:17" s="100" customFormat="1" x14ac:dyDescent="0.25">
      <c r="C543" s="388"/>
      <c r="E543" s="388"/>
      <c r="F543" s="388"/>
      <c r="G543" s="388"/>
      <c r="H543" s="388"/>
      <c r="I543" s="388"/>
      <c r="J543" s="388"/>
      <c r="K543" s="388"/>
      <c r="L543" s="388"/>
      <c r="M543" s="172"/>
      <c r="Q543" s="203"/>
    </row>
    <row r="544" spans="3:17" s="100" customFormat="1" x14ac:dyDescent="0.25">
      <c r="C544" s="388"/>
      <c r="E544" s="388"/>
      <c r="F544" s="388"/>
      <c r="G544" s="388"/>
      <c r="H544" s="388"/>
      <c r="I544" s="388"/>
      <c r="J544" s="388"/>
      <c r="K544" s="388"/>
      <c r="L544" s="388"/>
      <c r="M544" s="172"/>
      <c r="Q544" s="203"/>
    </row>
    <row r="545" spans="3:17" s="100" customFormat="1" x14ac:dyDescent="0.25">
      <c r="C545" s="388"/>
      <c r="E545" s="388"/>
      <c r="F545" s="388"/>
      <c r="G545" s="388"/>
      <c r="H545" s="388"/>
      <c r="I545" s="388"/>
      <c r="J545" s="388"/>
      <c r="K545" s="388"/>
      <c r="L545" s="388"/>
      <c r="M545" s="172"/>
      <c r="Q545" s="203"/>
    </row>
    <row r="546" spans="3:17" s="100" customFormat="1" x14ac:dyDescent="0.25">
      <c r="C546" s="388"/>
      <c r="E546" s="388"/>
      <c r="F546" s="388"/>
      <c r="G546" s="388"/>
      <c r="H546" s="388"/>
      <c r="I546" s="388"/>
      <c r="J546" s="388"/>
      <c r="K546" s="388"/>
      <c r="L546" s="388"/>
      <c r="M546" s="172"/>
      <c r="Q546" s="203"/>
    </row>
    <row r="547" spans="3:17" s="100" customFormat="1" x14ac:dyDescent="0.25">
      <c r="C547" s="388"/>
      <c r="E547" s="388"/>
      <c r="F547" s="388"/>
      <c r="G547" s="388"/>
      <c r="H547" s="388"/>
      <c r="I547" s="388"/>
      <c r="J547" s="388"/>
      <c r="K547" s="388"/>
      <c r="L547" s="388"/>
      <c r="M547" s="172"/>
      <c r="Q547" s="203"/>
    </row>
    <row r="548" spans="3:17" s="100" customFormat="1" x14ac:dyDescent="0.25">
      <c r="C548" s="388"/>
      <c r="E548" s="388"/>
      <c r="F548" s="388"/>
      <c r="G548" s="388"/>
      <c r="H548" s="388"/>
      <c r="I548" s="388"/>
      <c r="J548" s="388"/>
      <c r="K548" s="388"/>
      <c r="L548" s="388"/>
      <c r="M548" s="172"/>
      <c r="Q548" s="203"/>
    </row>
    <row r="549" spans="3:17" s="100" customFormat="1" x14ac:dyDescent="0.25">
      <c r="C549" s="388"/>
      <c r="E549" s="388"/>
      <c r="F549" s="388"/>
      <c r="G549" s="388"/>
      <c r="H549" s="388"/>
      <c r="I549" s="388"/>
      <c r="J549" s="388"/>
      <c r="K549" s="388"/>
      <c r="L549" s="388"/>
      <c r="M549" s="172"/>
      <c r="Q549" s="203"/>
    </row>
    <row r="550" spans="3:17" s="100" customFormat="1" x14ac:dyDescent="0.25">
      <c r="C550" s="388"/>
      <c r="E550" s="388"/>
      <c r="F550" s="388"/>
      <c r="G550" s="388"/>
      <c r="H550" s="388"/>
      <c r="I550" s="388"/>
      <c r="J550" s="388"/>
      <c r="K550" s="388"/>
      <c r="L550" s="388"/>
      <c r="M550" s="172"/>
      <c r="Q550" s="203"/>
    </row>
    <row r="551" spans="3:17" s="100" customFormat="1" x14ac:dyDescent="0.25">
      <c r="C551" s="388"/>
      <c r="E551" s="388"/>
      <c r="F551" s="388"/>
      <c r="G551" s="388"/>
      <c r="H551" s="388"/>
      <c r="I551" s="388"/>
      <c r="J551" s="388"/>
      <c r="K551" s="388"/>
      <c r="L551" s="388"/>
      <c r="M551" s="172"/>
      <c r="Q551" s="203"/>
    </row>
    <row r="552" spans="3:17" s="100" customFormat="1" x14ac:dyDescent="0.25">
      <c r="C552" s="388"/>
      <c r="E552" s="388"/>
      <c r="F552" s="388"/>
      <c r="G552" s="388"/>
      <c r="H552" s="388"/>
      <c r="I552" s="388"/>
      <c r="J552" s="388"/>
      <c r="K552" s="388"/>
      <c r="L552" s="388"/>
      <c r="M552" s="172"/>
      <c r="Q552" s="203"/>
    </row>
    <row r="553" spans="3:17" s="100" customFormat="1" x14ac:dyDescent="0.25">
      <c r="C553" s="388"/>
      <c r="E553" s="388"/>
      <c r="F553" s="388"/>
      <c r="G553" s="388"/>
      <c r="H553" s="388"/>
      <c r="I553" s="388"/>
      <c r="J553" s="388"/>
      <c r="K553" s="388"/>
      <c r="L553" s="388"/>
      <c r="M553" s="172"/>
      <c r="Q553" s="203"/>
    </row>
    <row r="554" spans="3:17" s="100" customFormat="1" x14ac:dyDescent="0.25">
      <c r="C554" s="388"/>
      <c r="E554" s="388"/>
      <c r="F554" s="388"/>
      <c r="G554" s="388"/>
      <c r="H554" s="388"/>
      <c r="I554" s="388"/>
      <c r="J554" s="388"/>
      <c r="K554" s="388"/>
      <c r="L554" s="388"/>
      <c r="M554" s="172"/>
      <c r="Q554" s="203"/>
    </row>
    <row r="555" spans="3:17" s="100" customFormat="1" x14ac:dyDescent="0.25">
      <c r="C555" s="388"/>
      <c r="E555" s="388"/>
      <c r="F555" s="388"/>
      <c r="G555" s="388"/>
      <c r="H555" s="388"/>
      <c r="I555" s="388"/>
      <c r="J555" s="388"/>
      <c r="K555" s="388"/>
      <c r="L555" s="388"/>
      <c r="M555" s="172"/>
      <c r="Q555" s="203"/>
    </row>
    <row r="556" spans="3:17" s="100" customFormat="1" x14ac:dyDescent="0.25">
      <c r="C556" s="388"/>
      <c r="E556" s="388"/>
      <c r="F556" s="388"/>
      <c r="G556" s="388"/>
      <c r="H556" s="388"/>
      <c r="I556" s="388"/>
      <c r="J556" s="388"/>
      <c r="K556" s="388"/>
      <c r="L556" s="388"/>
      <c r="M556" s="172"/>
      <c r="Q556" s="203"/>
    </row>
    <row r="557" spans="3:17" s="100" customFormat="1" x14ac:dyDescent="0.25">
      <c r="C557" s="388"/>
      <c r="E557" s="388"/>
      <c r="F557" s="388"/>
      <c r="G557" s="388"/>
      <c r="H557" s="388"/>
      <c r="I557" s="388"/>
      <c r="J557" s="388"/>
      <c r="K557" s="388"/>
      <c r="L557" s="388"/>
      <c r="M557" s="172"/>
      <c r="Q557" s="203"/>
    </row>
    <row r="558" spans="3:17" s="100" customFormat="1" x14ac:dyDescent="0.25">
      <c r="C558" s="388"/>
      <c r="E558" s="388"/>
      <c r="F558" s="388"/>
      <c r="G558" s="388"/>
      <c r="H558" s="388"/>
      <c r="I558" s="388"/>
      <c r="J558" s="388"/>
      <c r="K558" s="388"/>
      <c r="L558" s="388"/>
      <c r="M558" s="172"/>
      <c r="Q558" s="203"/>
    </row>
    <row r="559" spans="3:17" s="100" customFormat="1" x14ac:dyDescent="0.25">
      <c r="C559" s="388"/>
      <c r="E559" s="388"/>
      <c r="F559" s="388"/>
      <c r="G559" s="388"/>
      <c r="H559" s="388"/>
      <c r="I559" s="388"/>
      <c r="J559" s="388"/>
      <c r="K559" s="388"/>
      <c r="L559" s="388"/>
      <c r="M559" s="172"/>
      <c r="Q559" s="203"/>
    </row>
    <row r="560" spans="3:17" s="100" customFormat="1" x14ac:dyDescent="0.25">
      <c r="C560" s="388"/>
      <c r="E560" s="388"/>
      <c r="F560" s="388"/>
      <c r="G560" s="388"/>
      <c r="H560" s="388"/>
      <c r="I560" s="388"/>
      <c r="J560" s="388"/>
      <c r="K560" s="388"/>
      <c r="L560" s="388"/>
      <c r="M560" s="172"/>
      <c r="Q560" s="203"/>
    </row>
    <row r="561" spans="3:17" s="100" customFormat="1" x14ac:dyDescent="0.25">
      <c r="C561" s="388"/>
      <c r="E561" s="388"/>
      <c r="F561" s="388"/>
      <c r="G561" s="388"/>
      <c r="H561" s="388"/>
      <c r="I561" s="388"/>
      <c r="J561" s="388"/>
      <c r="K561" s="388"/>
      <c r="L561" s="388"/>
      <c r="M561" s="172"/>
      <c r="Q561" s="203"/>
    </row>
    <row r="562" spans="3:17" s="100" customFormat="1" x14ac:dyDescent="0.25">
      <c r="C562" s="388"/>
      <c r="E562" s="388"/>
      <c r="F562" s="388"/>
      <c r="G562" s="388"/>
      <c r="H562" s="388"/>
      <c r="I562" s="388"/>
      <c r="J562" s="388"/>
      <c r="K562" s="388"/>
      <c r="L562" s="388"/>
      <c r="M562" s="172"/>
      <c r="Q562" s="203"/>
    </row>
    <row r="563" spans="3:17" s="100" customFormat="1" x14ac:dyDescent="0.25">
      <c r="C563" s="388"/>
      <c r="E563" s="388"/>
      <c r="F563" s="388"/>
      <c r="G563" s="388"/>
      <c r="H563" s="388"/>
      <c r="I563" s="388"/>
      <c r="J563" s="388"/>
      <c r="K563" s="388"/>
      <c r="L563" s="388"/>
      <c r="M563" s="172"/>
      <c r="Q563" s="203"/>
    </row>
    <row r="564" spans="3:17" s="100" customFormat="1" x14ac:dyDescent="0.25">
      <c r="C564" s="388"/>
      <c r="E564" s="388"/>
      <c r="F564" s="388"/>
      <c r="G564" s="388"/>
      <c r="H564" s="388"/>
      <c r="I564" s="388"/>
      <c r="J564" s="388"/>
      <c r="K564" s="388"/>
      <c r="L564" s="388"/>
      <c r="M564" s="172"/>
      <c r="Q564" s="203"/>
    </row>
    <row r="565" spans="3:17" s="100" customFormat="1" x14ac:dyDescent="0.25">
      <c r="C565" s="388"/>
      <c r="E565" s="388"/>
      <c r="F565" s="388"/>
      <c r="G565" s="388"/>
      <c r="H565" s="388"/>
      <c r="I565" s="388"/>
      <c r="J565" s="388"/>
      <c r="K565" s="388"/>
      <c r="L565" s="388"/>
      <c r="M565" s="172"/>
      <c r="Q565" s="203"/>
    </row>
    <row r="566" spans="3:17" s="100" customFormat="1" x14ac:dyDescent="0.25">
      <c r="C566" s="388"/>
      <c r="E566" s="388"/>
      <c r="F566" s="388"/>
      <c r="G566" s="388"/>
      <c r="H566" s="388"/>
      <c r="I566" s="388"/>
      <c r="J566" s="388"/>
      <c r="K566" s="388"/>
      <c r="L566" s="388"/>
      <c r="M566" s="172"/>
      <c r="Q566" s="203"/>
    </row>
    <row r="567" spans="3:17" s="100" customFormat="1" x14ac:dyDescent="0.25">
      <c r="C567" s="388"/>
      <c r="E567" s="388"/>
      <c r="F567" s="388"/>
      <c r="G567" s="388"/>
      <c r="H567" s="388"/>
      <c r="I567" s="388"/>
      <c r="J567" s="388"/>
      <c r="K567" s="388"/>
      <c r="L567" s="388"/>
      <c r="M567" s="172"/>
      <c r="Q567" s="203"/>
    </row>
    <row r="568" spans="3:17" s="100" customFormat="1" x14ac:dyDescent="0.25">
      <c r="C568" s="388"/>
      <c r="E568" s="388"/>
      <c r="F568" s="388"/>
      <c r="G568" s="388"/>
      <c r="H568" s="388"/>
      <c r="I568" s="388"/>
      <c r="J568" s="388"/>
      <c r="K568" s="388"/>
      <c r="L568" s="388"/>
      <c r="M568" s="172"/>
      <c r="Q568" s="203"/>
    </row>
    <row r="569" spans="3:17" s="100" customFormat="1" x14ac:dyDescent="0.25">
      <c r="C569" s="388"/>
      <c r="E569" s="388"/>
      <c r="F569" s="388"/>
      <c r="G569" s="388"/>
      <c r="H569" s="388"/>
      <c r="I569" s="388"/>
      <c r="J569" s="388"/>
      <c r="K569" s="388"/>
      <c r="L569" s="388"/>
      <c r="M569" s="172"/>
      <c r="Q569" s="203"/>
    </row>
    <row r="570" spans="3:17" s="100" customFormat="1" x14ac:dyDescent="0.25">
      <c r="C570" s="388"/>
      <c r="E570" s="388"/>
      <c r="F570" s="388"/>
      <c r="G570" s="388"/>
      <c r="H570" s="388"/>
      <c r="I570" s="388"/>
      <c r="J570" s="388"/>
      <c r="K570" s="388"/>
      <c r="L570" s="388"/>
      <c r="M570" s="172"/>
      <c r="Q570" s="203"/>
    </row>
    <row r="571" spans="3:17" s="100" customFormat="1" x14ac:dyDescent="0.25">
      <c r="C571" s="388"/>
      <c r="E571" s="388"/>
      <c r="F571" s="388"/>
      <c r="G571" s="388"/>
      <c r="H571" s="388"/>
      <c r="I571" s="388"/>
      <c r="J571" s="388"/>
      <c r="K571" s="388"/>
      <c r="L571" s="388"/>
      <c r="M571" s="172"/>
      <c r="Q571" s="203"/>
    </row>
    <row r="572" spans="3:17" s="100" customFormat="1" x14ac:dyDescent="0.25">
      <c r="C572" s="388"/>
      <c r="E572" s="388"/>
      <c r="F572" s="388"/>
      <c r="G572" s="388"/>
      <c r="H572" s="388"/>
      <c r="I572" s="388"/>
      <c r="J572" s="388"/>
      <c r="K572" s="388"/>
      <c r="L572" s="388"/>
      <c r="M572" s="172"/>
      <c r="Q572" s="203"/>
    </row>
    <row r="573" spans="3:17" s="100" customFormat="1" x14ac:dyDescent="0.25">
      <c r="C573" s="388"/>
      <c r="E573" s="388"/>
      <c r="F573" s="388"/>
      <c r="G573" s="388"/>
      <c r="H573" s="388"/>
      <c r="I573" s="388"/>
      <c r="J573" s="388"/>
      <c r="K573" s="388"/>
      <c r="L573" s="388"/>
      <c r="M573" s="172"/>
      <c r="Q573" s="203"/>
    </row>
    <row r="574" spans="3:17" s="100" customFormat="1" x14ac:dyDescent="0.25">
      <c r="C574" s="388"/>
      <c r="E574" s="388"/>
      <c r="F574" s="388"/>
      <c r="G574" s="388"/>
      <c r="H574" s="388"/>
      <c r="I574" s="388"/>
      <c r="J574" s="388"/>
      <c r="K574" s="388"/>
      <c r="L574" s="388"/>
      <c r="M574" s="172"/>
      <c r="Q574" s="203"/>
    </row>
    <row r="575" spans="3:17" s="100" customFormat="1" x14ac:dyDescent="0.25">
      <c r="C575" s="388"/>
      <c r="E575" s="388"/>
      <c r="F575" s="388"/>
      <c r="G575" s="388"/>
      <c r="H575" s="388"/>
      <c r="I575" s="388"/>
      <c r="J575" s="388"/>
      <c r="K575" s="388"/>
      <c r="L575" s="388"/>
      <c r="M575" s="172"/>
      <c r="Q575" s="203"/>
    </row>
    <row r="576" spans="3:17" s="100" customFormat="1" x14ac:dyDescent="0.25">
      <c r="C576" s="388"/>
      <c r="E576" s="388"/>
      <c r="F576" s="388"/>
      <c r="G576" s="388"/>
      <c r="H576" s="388"/>
      <c r="I576" s="388"/>
      <c r="J576" s="388"/>
      <c r="K576" s="388"/>
      <c r="L576" s="388"/>
      <c r="M576" s="172"/>
      <c r="Q576" s="203"/>
    </row>
    <row r="577" spans="3:17" s="100" customFormat="1" x14ac:dyDescent="0.25">
      <c r="C577" s="388"/>
      <c r="E577" s="388"/>
      <c r="F577" s="388"/>
      <c r="G577" s="388"/>
      <c r="H577" s="388"/>
      <c r="I577" s="388"/>
      <c r="J577" s="388"/>
      <c r="K577" s="388"/>
      <c r="L577" s="388"/>
      <c r="M577" s="172"/>
      <c r="Q577" s="203"/>
    </row>
    <row r="578" spans="3:17" s="100" customFormat="1" x14ac:dyDescent="0.25">
      <c r="C578" s="388"/>
      <c r="E578" s="388"/>
      <c r="F578" s="388"/>
      <c r="G578" s="388"/>
      <c r="H578" s="388"/>
      <c r="I578" s="388"/>
      <c r="J578" s="388"/>
      <c r="K578" s="388"/>
      <c r="L578" s="388"/>
      <c r="M578" s="172"/>
      <c r="Q578" s="203"/>
    </row>
    <row r="579" spans="3:17" s="100" customFormat="1" x14ac:dyDescent="0.25">
      <c r="C579" s="388"/>
      <c r="E579" s="388"/>
      <c r="F579" s="388"/>
      <c r="G579" s="388"/>
      <c r="H579" s="388"/>
      <c r="I579" s="388"/>
      <c r="J579" s="388"/>
      <c r="K579" s="388"/>
      <c r="L579" s="388"/>
      <c r="M579" s="172"/>
      <c r="Q579" s="203"/>
    </row>
    <row r="580" spans="3:17" s="100" customFormat="1" x14ac:dyDescent="0.25">
      <c r="C580" s="388"/>
      <c r="E580" s="388"/>
      <c r="F580" s="388"/>
      <c r="G580" s="388"/>
      <c r="H580" s="388"/>
      <c r="I580" s="388"/>
      <c r="J580" s="388"/>
      <c r="K580" s="388"/>
      <c r="L580" s="388"/>
      <c r="M580" s="172"/>
      <c r="Q580" s="203"/>
    </row>
    <row r="581" spans="3:17" s="100" customFormat="1" x14ac:dyDescent="0.25">
      <c r="C581" s="388"/>
      <c r="E581" s="388"/>
      <c r="F581" s="388"/>
      <c r="G581" s="388"/>
      <c r="H581" s="388"/>
      <c r="I581" s="388"/>
      <c r="J581" s="388"/>
      <c r="K581" s="388"/>
      <c r="L581" s="388"/>
      <c r="M581" s="172"/>
      <c r="Q581" s="203"/>
    </row>
    <row r="582" spans="3:17" s="100" customFormat="1" x14ac:dyDescent="0.25">
      <c r="C582" s="388"/>
      <c r="E582" s="388"/>
      <c r="F582" s="388"/>
      <c r="G582" s="388"/>
      <c r="H582" s="388"/>
      <c r="I582" s="388"/>
      <c r="J582" s="388"/>
      <c r="K582" s="388"/>
      <c r="L582" s="388"/>
      <c r="M582" s="172"/>
      <c r="Q582" s="203"/>
    </row>
    <row r="583" spans="3:17" s="100" customFormat="1" x14ac:dyDescent="0.25">
      <c r="C583" s="388"/>
      <c r="E583" s="388"/>
      <c r="F583" s="388"/>
      <c r="G583" s="388"/>
      <c r="H583" s="388"/>
      <c r="I583" s="388"/>
      <c r="J583" s="388"/>
      <c r="K583" s="388"/>
      <c r="L583" s="388"/>
      <c r="M583" s="172"/>
      <c r="Q583" s="203"/>
    </row>
    <row r="584" spans="3:17" s="100" customFormat="1" x14ac:dyDescent="0.25">
      <c r="C584" s="388"/>
      <c r="E584" s="388"/>
      <c r="F584" s="388"/>
      <c r="G584" s="388"/>
      <c r="H584" s="388"/>
      <c r="I584" s="388"/>
      <c r="J584" s="388"/>
      <c r="K584" s="388"/>
      <c r="L584" s="388"/>
      <c r="M584" s="172"/>
      <c r="Q584" s="203"/>
    </row>
    <row r="585" spans="3:17" s="100" customFormat="1" x14ac:dyDescent="0.25">
      <c r="C585" s="388"/>
      <c r="E585" s="388"/>
      <c r="F585" s="388"/>
      <c r="G585" s="388"/>
      <c r="H585" s="388"/>
      <c r="I585" s="388"/>
      <c r="J585" s="388"/>
      <c r="K585" s="388"/>
      <c r="L585" s="388"/>
      <c r="M585" s="172"/>
      <c r="Q585" s="203"/>
    </row>
    <row r="586" spans="3:17" s="100" customFormat="1" x14ac:dyDescent="0.25">
      <c r="C586" s="388"/>
      <c r="E586" s="388"/>
      <c r="F586" s="388"/>
      <c r="G586" s="388"/>
      <c r="H586" s="388"/>
      <c r="I586" s="388"/>
      <c r="J586" s="388"/>
      <c r="K586" s="388"/>
      <c r="L586" s="388"/>
      <c r="M586" s="172"/>
      <c r="Q586" s="203"/>
    </row>
    <row r="587" spans="3:17" s="100" customFormat="1" x14ac:dyDescent="0.25">
      <c r="C587" s="388"/>
      <c r="E587" s="388"/>
      <c r="F587" s="388"/>
      <c r="G587" s="388"/>
      <c r="H587" s="388"/>
      <c r="I587" s="388"/>
      <c r="J587" s="388"/>
      <c r="K587" s="388"/>
      <c r="L587" s="388"/>
      <c r="M587" s="172"/>
      <c r="Q587" s="203"/>
    </row>
    <row r="588" spans="3:17" s="100" customFormat="1" x14ac:dyDescent="0.25">
      <c r="C588" s="388"/>
      <c r="E588" s="388"/>
      <c r="F588" s="388"/>
      <c r="G588" s="388"/>
      <c r="H588" s="388"/>
      <c r="I588" s="388"/>
      <c r="J588" s="388"/>
      <c r="K588" s="388"/>
      <c r="L588" s="388"/>
      <c r="M588" s="172"/>
      <c r="Q588" s="203"/>
    </row>
    <row r="589" spans="3:17" s="100" customFormat="1" x14ac:dyDescent="0.25">
      <c r="C589" s="388"/>
      <c r="E589" s="388"/>
      <c r="F589" s="388"/>
      <c r="G589" s="388"/>
      <c r="H589" s="388"/>
      <c r="I589" s="388"/>
      <c r="J589" s="388"/>
      <c r="K589" s="388"/>
      <c r="L589" s="388"/>
      <c r="M589" s="172"/>
      <c r="Q589" s="203"/>
    </row>
    <row r="590" spans="3:17" s="100" customFormat="1" x14ac:dyDescent="0.25">
      <c r="C590" s="388"/>
      <c r="E590" s="388"/>
      <c r="F590" s="388"/>
      <c r="G590" s="388"/>
      <c r="H590" s="388"/>
      <c r="I590" s="388"/>
      <c r="J590" s="388"/>
      <c r="K590" s="388"/>
      <c r="L590" s="388"/>
      <c r="M590" s="172"/>
      <c r="Q590" s="203"/>
    </row>
    <row r="591" spans="3:17" s="100" customFormat="1" x14ac:dyDescent="0.25">
      <c r="C591" s="388"/>
      <c r="E591" s="388"/>
      <c r="F591" s="388"/>
      <c r="G591" s="388"/>
      <c r="H591" s="388"/>
      <c r="I591" s="388"/>
      <c r="J591" s="388"/>
      <c r="K591" s="388"/>
      <c r="L591" s="388"/>
      <c r="M591" s="172"/>
      <c r="Q591" s="203"/>
    </row>
    <row r="592" spans="3:17" s="100" customFormat="1" x14ac:dyDescent="0.25">
      <c r="C592" s="388"/>
      <c r="E592" s="388"/>
      <c r="F592" s="388"/>
      <c r="G592" s="388"/>
      <c r="H592" s="388"/>
      <c r="I592" s="388"/>
      <c r="J592" s="388"/>
      <c r="K592" s="388"/>
      <c r="L592" s="388"/>
      <c r="M592" s="172"/>
      <c r="Q592" s="203"/>
    </row>
    <row r="593" spans="3:17" s="100" customFormat="1" x14ac:dyDescent="0.25">
      <c r="C593" s="388"/>
      <c r="E593" s="388"/>
      <c r="F593" s="388"/>
      <c r="G593" s="388"/>
      <c r="H593" s="388"/>
      <c r="I593" s="388"/>
      <c r="J593" s="388"/>
      <c r="K593" s="388"/>
      <c r="L593" s="388"/>
      <c r="M593" s="172"/>
      <c r="Q593" s="203"/>
    </row>
    <row r="594" spans="3:17" s="100" customFormat="1" x14ac:dyDescent="0.25">
      <c r="C594" s="388"/>
      <c r="E594" s="388"/>
      <c r="F594" s="388"/>
      <c r="G594" s="388"/>
      <c r="H594" s="388"/>
      <c r="I594" s="388"/>
      <c r="J594" s="388"/>
      <c r="K594" s="388"/>
      <c r="L594" s="388"/>
      <c r="M594" s="172"/>
      <c r="Q594" s="203"/>
    </row>
    <row r="595" spans="3:17" s="100" customFormat="1" x14ac:dyDescent="0.25">
      <c r="C595" s="388"/>
      <c r="E595" s="388"/>
      <c r="F595" s="388"/>
      <c r="G595" s="388"/>
      <c r="H595" s="388"/>
      <c r="I595" s="388"/>
      <c r="J595" s="388"/>
      <c r="K595" s="388"/>
      <c r="L595" s="388"/>
      <c r="M595" s="172"/>
      <c r="Q595" s="203"/>
    </row>
    <row r="596" spans="3:17" s="100" customFormat="1" x14ac:dyDescent="0.25">
      <c r="C596" s="388"/>
      <c r="E596" s="388"/>
      <c r="F596" s="388"/>
      <c r="G596" s="388"/>
      <c r="H596" s="388"/>
      <c r="I596" s="388"/>
      <c r="J596" s="388"/>
      <c r="K596" s="388"/>
      <c r="L596" s="388"/>
      <c r="M596" s="172"/>
      <c r="Q596" s="203"/>
    </row>
    <row r="597" spans="3:17" s="100" customFormat="1" x14ac:dyDescent="0.25">
      <c r="C597" s="388"/>
      <c r="E597" s="388"/>
      <c r="F597" s="388"/>
      <c r="G597" s="388"/>
      <c r="H597" s="388"/>
      <c r="I597" s="388"/>
      <c r="J597" s="388"/>
      <c r="K597" s="388"/>
      <c r="L597" s="388"/>
      <c r="M597" s="172"/>
      <c r="Q597" s="203"/>
    </row>
    <row r="598" spans="3:17" s="100" customFormat="1" x14ac:dyDescent="0.25">
      <c r="C598" s="388"/>
      <c r="E598" s="388"/>
      <c r="F598" s="388"/>
      <c r="G598" s="388"/>
      <c r="H598" s="388"/>
      <c r="I598" s="388"/>
      <c r="J598" s="388"/>
      <c r="K598" s="388"/>
      <c r="L598" s="388"/>
      <c r="M598" s="172"/>
      <c r="Q598" s="203"/>
    </row>
    <row r="599" spans="3:17" s="100" customFormat="1" x14ac:dyDescent="0.25">
      <c r="C599" s="388"/>
      <c r="E599" s="388"/>
      <c r="F599" s="388"/>
      <c r="G599" s="388"/>
      <c r="H599" s="388"/>
      <c r="I599" s="388"/>
      <c r="J599" s="388"/>
      <c r="K599" s="388"/>
      <c r="L599" s="388"/>
      <c r="M599" s="172"/>
      <c r="Q599" s="203"/>
    </row>
    <row r="600" spans="3:17" s="100" customFormat="1" x14ac:dyDescent="0.25">
      <c r="C600" s="388"/>
      <c r="E600" s="388"/>
      <c r="F600" s="388"/>
      <c r="G600" s="388"/>
      <c r="H600" s="388"/>
      <c r="I600" s="388"/>
      <c r="J600" s="388"/>
      <c r="K600" s="388"/>
      <c r="L600" s="388"/>
      <c r="M600" s="172"/>
      <c r="Q600" s="203"/>
    </row>
    <row r="601" spans="3:17" s="100" customFormat="1" x14ac:dyDescent="0.25">
      <c r="C601" s="388"/>
      <c r="E601" s="388"/>
      <c r="F601" s="388"/>
      <c r="G601" s="388"/>
      <c r="H601" s="388"/>
      <c r="I601" s="388"/>
      <c r="J601" s="388"/>
      <c r="K601" s="388"/>
      <c r="L601" s="388"/>
      <c r="M601" s="172"/>
      <c r="Q601" s="203"/>
    </row>
    <row r="602" spans="3:17" s="100" customFormat="1" x14ac:dyDescent="0.25">
      <c r="C602" s="388"/>
      <c r="E602" s="388"/>
      <c r="F602" s="388"/>
      <c r="G602" s="388"/>
      <c r="H602" s="388"/>
      <c r="I602" s="388"/>
      <c r="J602" s="388"/>
      <c r="K602" s="388"/>
      <c r="L602" s="388"/>
      <c r="M602" s="172"/>
      <c r="Q602" s="203"/>
    </row>
    <row r="603" spans="3:17" s="100" customFormat="1" x14ac:dyDescent="0.25">
      <c r="C603" s="388"/>
      <c r="E603" s="388"/>
      <c r="F603" s="388"/>
      <c r="G603" s="388"/>
      <c r="H603" s="388"/>
      <c r="I603" s="388"/>
      <c r="J603" s="388"/>
      <c r="K603" s="388"/>
      <c r="L603" s="388"/>
      <c r="M603" s="172"/>
      <c r="Q603" s="203"/>
    </row>
    <row r="604" spans="3:17" s="100" customFormat="1" x14ac:dyDescent="0.25">
      <c r="C604" s="388"/>
      <c r="E604" s="388"/>
      <c r="F604" s="388"/>
      <c r="G604" s="388"/>
      <c r="H604" s="388"/>
      <c r="I604" s="388"/>
      <c r="J604" s="388"/>
      <c r="K604" s="388"/>
      <c r="L604" s="388"/>
      <c r="M604" s="172"/>
      <c r="Q604" s="203"/>
    </row>
    <row r="605" spans="3:17" s="100" customFormat="1" x14ac:dyDescent="0.25">
      <c r="C605" s="388"/>
      <c r="E605" s="388"/>
      <c r="F605" s="388"/>
      <c r="G605" s="388"/>
      <c r="H605" s="388"/>
      <c r="I605" s="388"/>
      <c r="J605" s="388"/>
      <c r="K605" s="388"/>
      <c r="L605" s="388"/>
      <c r="M605" s="172"/>
      <c r="Q605" s="203"/>
    </row>
    <row r="606" spans="3:17" s="100" customFormat="1" x14ac:dyDescent="0.25">
      <c r="C606" s="388"/>
      <c r="E606" s="388"/>
      <c r="F606" s="388"/>
      <c r="G606" s="388"/>
      <c r="H606" s="388"/>
      <c r="I606" s="388"/>
      <c r="J606" s="388"/>
      <c r="K606" s="388"/>
      <c r="L606" s="388"/>
      <c r="M606" s="172"/>
      <c r="Q606" s="203"/>
    </row>
    <row r="607" spans="3:17" s="100" customFormat="1" x14ac:dyDescent="0.25">
      <c r="C607" s="388"/>
      <c r="E607" s="388"/>
      <c r="F607" s="388"/>
      <c r="G607" s="388"/>
      <c r="H607" s="388"/>
      <c r="I607" s="388"/>
      <c r="J607" s="388"/>
      <c r="K607" s="388"/>
      <c r="L607" s="388"/>
      <c r="M607" s="172"/>
      <c r="Q607" s="203"/>
    </row>
    <row r="608" spans="3:17" s="100" customFormat="1" x14ac:dyDescent="0.25">
      <c r="C608" s="388"/>
      <c r="E608" s="388"/>
      <c r="F608" s="388"/>
      <c r="G608" s="388"/>
      <c r="H608" s="388"/>
      <c r="I608" s="388"/>
      <c r="J608" s="388"/>
      <c r="K608" s="388"/>
      <c r="L608" s="388"/>
      <c r="M608" s="172"/>
      <c r="Q608" s="203"/>
    </row>
    <row r="609" spans="3:17" s="100" customFormat="1" x14ac:dyDescent="0.25">
      <c r="C609" s="388"/>
      <c r="E609" s="388"/>
      <c r="F609" s="388"/>
      <c r="G609" s="388"/>
      <c r="H609" s="388"/>
      <c r="I609" s="388"/>
      <c r="J609" s="388"/>
      <c r="K609" s="388"/>
      <c r="L609" s="388"/>
      <c r="M609" s="172"/>
      <c r="Q609" s="203"/>
    </row>
    <row r="610" spans="3:17" s="100" customFormat="1" x14ac:dyDescent="0.25">
      <c r="C610" s="388"/>
      <c r="E610" s="388"/>
      <c r="F610" s="388"/>
      <c r="G610" s="388"/>
      <c r="H610" s="388"/>
      <c r="I610" s="388"/>
      <c r="J610" s="388"/>
      <c r="K610" s="388"/>
      <c r="L610" s="388"/>
      <c r="M610" s="172"/>
      <c r="Q610" s="203"/>
    </row>
    <row r="611" spans="3:17" s="100" customFormat="1" x14ac:dyDescent="0.25">
      <c r="C611" s="388"/>
      <c r="E611" s="388"/>
      <c r="F611" s="388"/>
      <c r="G611" s="388"/>
      <c r="H611" s="388"/>
      <c r="I611" s="388"/>
      <c r="J611" s="388"/>
      <c r="K611" s="388"/>
      <c r="L611" s="388"/>
      <c r="M611" s="172"/>
      <c r="Q611" s="203"/>
    </row>
    <row r="612" spans="3:17" s="100" customFormat="1" x14ac:dyDescent="0.25">
      <c r="C612" s="388"/>
      <c r="E612" s="388"/>
      <c r="F612" s="388"/>
      <c r="G612" s="388"/>
      <c r="H612" s="388"/>
      <c r="I612" s="388"/>
      <c r="J612" s="388"/>
      <c r="K612" s="388"/>
      <c r="L612" s="388"/>
      <c r="M612" s="172"/>
      <c r="Q612" s="203"/>
    </row>
    <row r="613" spans="3:17" s="100" customFormat="1" x14ac:dyDescent="0.25">
      <c r="C613" s="388"/>
      <c r="E613" s="388"/>
      <c r="F613" s="388"/>
      <c r="G613" s="388"/>
      <c r="H613" s="388"/>
      <c r="I613" s="388"/>
      <c r="J613" s="388"/>
      <c r="K613" s="388"/>
      <c r="L613" s="388"/>
      <c r="M613" s="172"/>
      <c r="Q613" s="203"/>
    </row>
    <row r="614" spans="3:17" s="100" customFormat="1" x14ac:dyDescent="0.25">
      <c r="C614" s="388"/>
      <c r="E614" s="388"/>
      <c r="F614" s="388"/>
      <c r="G614" s="388"/>
      <c r="H614" s="388"/>
      <c r="I614" s="388"/>
      <c r="J614" s="388"/>
      <c r="K614" s="388"/>
      <c r="L614" s="388"/>
      <c r="M614" s="172"/>
      <c r="Q614" s="203"/>
    </row>
    <row r="615" spans="3:17" s="100" customFormat="1" x14ac:dyDescent="0.25">
      <c r="C615" s="388"/>
      <c r="E615" s="388"/>
      <c r="F615" s="388"/>
      <c r="G615" s="388"/>
      <c r="H615" s="388"/>
      <c r="I615" s="388"/>
      <c r="J615" s="388"/>
      <c r="K615" s="388"/>
      <c r="L615" s="388"/>
      <c r="M615" s="172"/>
      <c r="Q615" s="203"/>
    </row>
    <row r="616" spans="3:17" s="100" customFormat="1" x14ac:dyDescent="0.25">
      <c r="C616" s="388"/>
      <c r="E616" s="388"/>
      <c r="F616" s="388"/>
      <c r="G616" s="388"/>
      <c r="H616" s="388"/>
      <c r="I616" s="388"/>
      <c r="J616" s="388"/>
      <c r="K616" s="388"/>
      <c r="L616" s="388"/>
      <c r="M616" s="172"/>
      <c r="Q616" s="203"/>
    </row>
    <row r="617" spans="3:17" s="100" customFormat="1" x14ac:dyDescent="0.25">
      <c r="C617" s="388"/>
      <c r="E617" s="388"/>
      <c r="F617" s="388"/>
      <c r="G617" s="388"/>
      <c r="H617" s="388"/>
      <c r="I617" s="388"/>
      <c r="J617" s="388"/>
      <c r="K617" s="388"/>
      <c r="L617" s="388"/>
      <c r="M617" s="172"/>
      <c r="Q617" s="203"/>
    </row>
    <row r="618" spans="3:17" s="100" customFormat="1" x14ac:dyDescent="0.25">
      <c r="C618" s="388"/>
      <c r="E618" s="388"/>
      <c r="F618" s="388"/>
      <c r="G618" s="388"/>
      <c r="H618" s="388"/>
      <c r="I618" s="388"/>
      <c r="J618" s="388"/>
      <c r="K618" s="388"/>
      <c r="L618" s="388"/>
      <c r="M618" s="172"/>
      <c r="Q618" s="203"/>
    </row>
    <row r="619" spans="3:17" s="100" customFormat="1" x14ac:dyDescent="0.25">
      <c r="C619" s="388"/>
      <c r="E619" s="388"/>
      <c r="F619" s="388"/>
      <c r="G619" s="388"/>
      <c r="H619" s="388"/>
      <c r="I619" s="388"/>
      <c r="J619" s="388"/>
      <c r="K619" s="388"/>
      <c r="L619" s="388"/>
      <c r="M619" s="172"/>
      <c r="Q619" s="203"/>
    </row>
    <row r="620" spans="3:17" s="100" customFormat="1" x14ac:dyDescent="0.25">
      <c r="C620" s="388"/>
      <c r="E620" s="388"/>
      <c r="F620" s="388"/>
      <c r="G620" s="388"/>
      <c r="H620" s="388"/>
      <c r="I620" s="388"/>
      <c r="J620" s="388"/>
      <c r="K620" s="388"/>
      <c r="L620" s="388"/>
      <c r="M620" s="172"/>
      <c r="Q620" s="203"/>
    </row>
    <row r="621" spans="3:17" s="100" customFormat="1" x14ac:dyDescent="0.25">
      <c r="C621" s="388"/>
      <c r="E621" s="388"/>
      <c r="F621" s="388"/>
      <c r="G621" s="388"/>
      <c r="H621" s="388"/>
      <c r="I621" s="388"/>
      <c r="J621" s="388"/>
      <c r="K621" s="388"/>
      <c r="L621" s="388"/>
      <c r="M621" s="172"/>
      <c r="Q621" s="203"/>
    </row>
    <row r="622" spans="3:17" s="100" customFormat="1" x14ac:dyDescent="0.25">
      <c r="C622" s="388"/>
      <c r="E622" s="388"/>
      <c r="F622" s="388"/>
      <c r="G622" s="388"/>
      <c r="H622" s="388"/>
      <c r="I622" s="388"/>
      <c r="J622" s="388"/>
      <c r="K622" s="388"/>
      <c r="L622" s="388"/>
      <c r="M622" s="172"/>
      <c r="Q622" s="203"/>
    </row>
    <row r="623" spans="3:17" s="100" customFormat="1" x14ac:dyDescent="0.25">
      <c r="C623" s="388"/>
      <c r="E623" s="388"/>
      <c r="F623" s="388"/>
      <c r="G623" s="388"/>
      <c r="H623" s="388"/>
      <c r="I623" s="388"/>
      <c r="J623" s="388"/>
      <c r="K623" s="388"/>
      <c r="L623" s="388"/>
      <c r="M623" s="172"/>
      <c r="Q623" s="203"/>
    </row>
    <row r="624" spans="3:17" s="100" customFormat="1" x14ac:dyDescent="0.25">
      <c r="C624" s="388"/>
      <c r="E624" s="388"/>
      <c r="F624" s="388"/>
      <c r="G624" s="388"/>
      <c r="H624" s="388"/>
      <c r="I624" s="388"/>
      <c r="J624" s="388"/>
      <c r="K624" s="388"/>
      <c r="L624" s="388"/>
      <c r="M624" s="172"/>
      <c r="Q624" s="203"/>
    </row>
    <row r="625" spans="3:17" s="100" customFormat="1" x14ac:dyDescent="0.25">
      <c r="C625" s="388"/>
      <c r="E625" s="388"/>
      <c r="F625" s="388"/>
      <c r="G625" s="388"/>
      <c r="H625" s="388"/>
      <c r="I625" s="388"/>
      <c r="J625" s="388"/>
      <c r="K625" s="388"/>
      <c r="L625" s="388"/>
      <c r="M625" s="172"/>
      <c r="Q625" s="203"/>
    </row>
    <row r="626" spans="3:17" s="100" customFormat="1" x14ac:dyDescent="0.25">
      <c r="C626" s="388"/>
      <c r="E626" s="388"/>
      <c r="F626" s="388"/>
      <c r="G626" s="388"/>
      <c r="H626" s="388"/>
      <c r="I626" s="388"/>
      <c r="J626" s="388"/>
      <c r="K626" s="388"/>
      <c r="L626" s="388"/>
      <c r="M626" s="172"/>
      <c r="Q626" s="203"/>
    </row>
    <row r="627" spans="3:17" s="100" customFormat="1" x14ac:dyDescent="0.25">
      <c r="C627" s="388"/>
      <c r="E627" s="388"/>
      <c r="F627" s="388"/>
      <c r="G627" s="388"/>
      <c r="H627" s="388"/>
      <c r="I627" s="388"/>
      <c r="J627" s="388"/>
      <c r="K627" s="388"/>
      <c r="L627" s="388"/>
      <c r="M627" s="172"/>
      <c r="Q627" s="203"/>
    </row>
    <row r="628" spans="3:17" s="100" customFormat="1" x14ac:dyDescent="0.25">
      <c r="C628" s="388"/>
      <c r="E628" s="388"/>
      <c r="F628" s="388"/>
      <c r="G628" s="388"/>
      <c r="H628" s="388"/>
      <c r="I628" s="388"/>
      <c r="J628" s="388"/>
      <c r="K628" s="388"/>
      <c r="L628" s="388"/>
      <c r="M628" s="172"/>
      <c r="Q628" s="203"/>
    </row>
    <row r="629" spans="3:17" s="100" customFormat="1" x14ac:dyDescent="0.25">
      <c r="C629" s="388"/>
      <c r="E629" s="388"/>
      <c r="F629" s="388"/>
      <c r="G629" s="388"/>
      <c r="H629" s="388"/>
      <c r="I629" s="388"/>
      <c r="J629" s="388"/>
      <c r="K629" s="388"/>
      <c r="L629" s="388"/>
      <c r="M629" s="172"/>
      <c r="Q629" s="203"/>
    </row>
    <row r="630" spans="3:17" s="100" customFormat="1" x14ac:dyDescent="0.25">
      <c r="C630" s="388"/>
      <c r="E630" s="388"/>
      <c r="F630" s="388"/>
      <c r="G630" s="388"/>
      <c r="H630" s="388"/>
      <c r="I630" s="388"/>
      <c r="J630" s="388"/>
      <c r="K630" s="388"/>
      <c r="L630" s="388"/>
      <c r="M630" s="172"/>
      <c r="Q630" s="203"/>
    </row>
    <row r="631" spans="3:17" s="100" customFormat="1" x14ac:dyDescent="0.25">
      <c r="C631" s="388"/>
      <c r="E631" s="388"/>
      <c r="F631" s="388"/>
      <c r="G631" s="388"/>
      <c r="H631" s="388"/>
      <c r="I631" s="388"/>
      <c r="J631" s="388"/>
      <c r="K631" s="388"/>
      <c r="L631" s="388"/>
      <c r="M631" s="172"/>
      <c r="Q631" s="203"/>
    </row>
    <row r="632" spans="3:17" s="100" customFormat="1" x14ac:dyDescent="0.25">
      <c r="C632" s="388"/>
      <c r="E632" s="388"/>
      <c r="F632" s="388"/>
      <c r="G632" s="388"/>
      <c r="H632" s="388"/>
      <c r="I632" s="388"/>
      <c r="J632" s="388"/>
      <c r="K632" s="388"/>
      <c r="L632" s="388"/>
      <c r="M632" s="172"/>
      <c r="Q632" s="203"/>
    </row>
    <row r="633" spans="3:17" s="100" customFormat="1" x14ac:dyDescent="0.25">
      <c r="C633" s="388"/>
      <c r="E633" s="388"/>
      <c r="F633" s="388"/>
      <c r="G633" s="388"/>
      <c r="H633" s="388"/>
      <c r="I633" s="388"/>
      <c r="J633" s="388"/>
      <c r="K633" s="388"/>
      <c r="L633" s="388"/>
      <c r="M633" s="172"/>
      <c r="Q633" s="203"/>
    </row>
    <row r="634" spans="3:17" s="100" customFormat="1" x14ac:dyDescent="0.25">
      <c r="C634" s="388"/>
      <c r="E634" s="388"/>
      <c r="F634" s="388"/>
      <c r="G634" s="388"/>
      <c r="H634" s="388"/>
      <c r="I634" s="388"/>
      <c r="J634" s="388"/>
      <c r="K634" s="388"/>
      <c r="L634" s="388"/>
      <c r="M634" s="172"/>
      <c r="Q634" s="203"/>
    </row>
    <row r="635" spans="3:17" s="100" customFormat="1" x14ac:dyDescent="0.25">
      <c r="C635" s="388"/>
      <c r="E635" s="388"/>
      <c r="F635" s="388"/>
      <c r="G635" s="388"/>
      <c r="H635" s="388"/>
      <c r="I635" s="388"/>
      <c r="J635" s="388"/>
      <c r="K635" s="388"/>
      <c r="L635" s="388"/>
      <c r="M635" s="172"/>
      <c r="Q635" s="203"/>
    </row>
    <row r="636" spans="3:17" s="100" customFormat="1" x14ac:dyDescent="0.25">
      <c r="C636" s="388"/>
      <c r="E636" s="388"/>
      <c r="F636" s="388"/>
      <c r="G636" s="388"/>
      <c r="H636" s="388"/>
      <c r="I636" s="388"/>
      <c r="J636" s="388"/>
      <c r="K636" s="388"/>
      <c r="L636" s="388"/>
      <c r="M636" s="172"/>
      <c r="Q636" s="203"/>
    </row>
    <row r="637" spans="3:17" s="100" customFormat="1" x14ac:dyDescent="0.25">
      <c r="C637" s="388"/>
      <c r="E637" s="388"/>
      <c r="F637" s="388"/>
      <c r="G637" s="388"/>
      <c r="H637" s="388"/>
      <c r="I637" s="388"/>
      <c r="J637" s="388"/>
      <c r="K637" s="388"/>
      <c r="L637" s="388"/>
      <c r="M637" s="172"/>
      <c r="Q637" s="203"/>
    </row>
    <row r="638" spans="3:17" s="100" customFormat="1" x14ac:dyDescent="0.25">
      <c r="C638" s="388"/>
      <c r="E638" s="388"/>
      <c r="F638" s="388"/>
      <c r="G638" s="388"/>
      <c r="H638" s="388"/>
      <c r="I638" s="388"/>
      <c r="J638" s="388"/>
      <c r="K638" s="388"/>
      <c r="L638" s="388"/>
      <c r="M638" s="172"/>
      <c r="Q638" s="203"/>
    </row>
    <row r="639" spans="3:17" s="100" customFormat="1" x14ac:dyDescent="0.25">
      <c r="C639" s="388"/>
      <c r="E639" s="388"/>
      <c r="F639" s="388"/>
      <c r="G639" s="388"/>
      <c r="H639" s="388"/>
      <c r="I639" s="388"/>
      <c r="J639" s="388"/>
      <c r="K639" s="388"/>
      <c r="L639" s="388"/>
      <c r="M639" s="172"/>
      <c r="Q639" s="203"/>
    </row>
    <row r="640" spans="3:17" s="100" customFormat="1" x14ac:dyDescent="0.25">
      <c r="C640" s="388"/>
      <c r="E640" s="388"/>
      <c r="F640" s="388"/>
      <c r="G640" s="388"/>
      <c r="H640" s="388"/>
      <c r="I640" s="388"/>
      <c r="J640" s="388"/>
      <c r="K640" s="388"/>
      <c r="L640" s="388"/>
      <c r="M640" s="172"/>
      <c r="Q640" s="203"/>
    </row>
    <row r="641" spans="3:17" s="100" customFormat="1" x14ac:dyDescent="0.25">
      <c r="C641" s="388"/>
      <c r="E641" s="388"/>
      <c r="F641" s="388"/>
      <c r="G641" s="388"/>
      <c r="H641" s="388"/>
      <c r="I641" s="388"/>
      <c r="J641" s="388"/>
      <c r="K641" s="388"/>
      <c r="L641" s="388"/>
      <c r="M641" s="172"/>
      <c r="Q641" s="203"/>
    </row>
    <row r="642" spans="3:17" s="100" customFormat="1" x14ac:dyDescent="0.25">
      <c r="C642" s="388"/>
      <c r="E642" s="388"/>
      <c r="F642" s="388"/>
      <c r="G642" s="388"/>
      <c r="H642" s="388"/>
      <c r="I642" s="388"/>
      <c r="J642" s="388"/>
      <c r="K642" s="388"/>
      <c r="L642" s="388"/>
      <c r="M642" s="172"/>
      <c r="Q642" s="203"/>
    </row>
    <row r="643" spans="3:17" s="100" customFormat="1" x14ac:dyDescent="0.25">
      <c r="C643" s="388"/>
      <c r="E643" s="388"/>
      <c r="F643" s="388"/>
      <c r="G643" s="388"/>
      <c r="H643" s="388"/>
      <c r="I643" s="388"/>
      <c r="J643" s="388"/>
      <c r="K643" s="388"/>
      <c r="L643" s="388"/>
      <c r="M643" s="172"/>
      <c r="Q643" s="203"/>
    </row>
    <row r="644" spans="3:17" s="100" customFormat="1" x14ac:dyDescent="0.25">
      <c r="C644" s="388"/>
      <c r="E644" s="388"/>
      <c r="F644" s="388"/>
      <c r="G644" s="388"/>
      <c r="H644" s="388"/>
      <c r="I644" s="388"/>
      <c r="J644" s="388"/>
      <c r="K644" s="388"/>
      <c r="L644" s="388"/>
      <c r="M644" s="172"/>
      <c r="Q644" s="203"/>
    </row>
    <row r="645" spans="3:17" s="100" customFormat="1" x14ac:dyDescent="0.25">
      <c r="C645" s="388"/>
      <c r="E645" s="388"/>
      <c r="F645" s="388"/>
      <c r="G645" s="388"/>
      <c r="H645" s="388"/>
      <c r="I645" s="388"/>
      <c r="J645" s="388"/>
      <c r="K645" s="388"/>
      <c r="L645" s="388"/>
      <c r="M645" s="172"/>
      <c r="Q645" s="203"/>
    </row>
    <row r="646" spans="3:17" s="100" customFormat="1" x14ac:dyDescent="0.25">
      <c r="C646" s="388"/>
      <c r="E646" s="388"/>
      <c r="F646" s="388"/>
      <c r="G646" s="388"/>
      <c r="H646" s="388"/>
      <c r="I646" s="388"/>
      <c r="J646" s="388"/>
      <c r="K646" s="388"/>
      <c r="L646" s="388"/>
      <c r="M646" s="172"/>
      <c r="Q646" s="203"/>
    </row>
    <row r="647" spans="3:17" s="100" customFormat="1" x14ac:dyDescent="0.25">
      <c r="C647" s="388"/>
      <c r="E647" s="388"/>
      <c r="F647" s="388"/>
      <c r="G647" s="388"/>
      <c r="H647" s="388"/>
      <c r="I647" s="388"/>
      <c r="J647" s="388"/>
      <c r="K647" s="388"/>
      <c r="L647" s="388"/>
      <c r="M647" s="172"/>
      <c r="Q647" s="203"/>
    </row>
    <row r="648" spans="3:17" s="100" customFormat="1" x14ac:dyDescent="0.25">
      <c r="C648" s="388"/>
      <c r="E648" s="388"/>
      <c r="F648" s="388"/>
      <c r="G648" s="388"/>
      <c r="H648" s="388"/>
      <c r="I648" s="388"/>
      <c r="J648" s="388"/>
      <c r="K648" s="388"/>
      <c r="L648" s="388"/>
      <c r="M648" s="172"/>
      <c r="Q648" s="203"/>
    </row>
    <row r="649" spans="3:17" s="100" customFormat="1" x14ac:dyDescent="0.25">
      <c r="C649" s="388"/>
      <c r="E649" s="388"/>
      <c r="F649" s="388"/>
      <c r="G649" s="388"/>
      <c r="H649" s="388"/>
      <c r="I649" s="388"/>
      <c r="J649" s="388"/>
      <c r="K649" s="388"/>
      <c r="L649" s="388"/>
      <c r="M649" s="172"/>
      <c r="Q649" s="203"/>
    </row>
    <row r="650" spans="3:17" s="100" customFormat="1" x14ac:dyDescent="0.25">
      <c r="C650" s="388"/>
      <c r="E650" s="388"/>
      <c r="F650" s="388"/>
      <c r="G650" s="388"/>
      <c r="H650" s="388"/>
      <c r="I650" s="388"/>
      <c r="J650" s="388"/>
      <c r="K650" s="388"/>
      <c r="L650" s="388"/>
      <c r="M650" s="172"/>
      <c r="Q650" s="203"/>
    </row>
    <row r="651" spans="3:17" s="100" customFormat="1" x14ac:dyDescent="0.25">
      <c r="C651" s="388"/>
      <c r="E651" s="388"/>
      <c r="F651" s="388"/>
      <c r="G651" s="388"/>
      <c r="H651" s="388"/>
      <c r="I651" s="388"/>
      <c r="J651" s="388"/>
      <c r="K651" s="388"/>
      <c r="L651" s="388"/>
      <c r="M651" s="172"/>
      <c r="Q651" s="203"/>
    </row>
    <row r="652" spans="3:17" s="100" customFormat="1" x14ac:dyDescent="0.25">
      <c r="C652" s="388"/>
      <c r="E652" s="388"/>
      <c r="F652" s="388"/>
      <c r="G652" s="388"/>
      <c r="H652" s="388"/>
      <c r="I652" s="388"/>
      <c r="J652" s="388"/>
      <c r="K652" s="388"/>
      <c r="L652" s="388"/>
      <c r="M652" s="172"/>
      <c r="Q652" s="203"/>
    </row>
    <row r="653" spans="3:17" s="100" customFormat="1" x14ac:dyDescent="0.25">
      <c r="C653" s="388"/>
      <c r="E653" s="388"/>
      <c r="F653" s="388"/>
      <c r="G653" s="388"/>
      <c r="H653" s="388"/>
      <c r="I653" s="388"/>
      <c r="J653" s="388"/>
      <c r="K653" s="388"/>
      <c r="L653" s="388"/>
      <c r="M653" s="172"/>
      <c r="Q653" s="203"/>
    </row>
    <row r="654" spans="3:17" s="100" customFormat="1" x14ac:dyDescent="0.25">
      <c r="C654" s="388"/>
      <c r="E654" s="388"/>
      <c r="F654" s="388"/>
      <c r="G654" s="388"/>
      <c r="H654" s="388"/>
      <c r="I654" s="388"/>
      <c r="J654" s="388"/>
      <c r="K654" s="388"/>
      <c r="L654" s="388"/>
      <c r="M654" s="172"/>
      <c r="Q654" s="203"/>
    </row>
    <row r="655" spans="3:17" s="100" customFormat="1" x14ac:dyDescent="0.25">
      <c r="C655" s="388"/>
      <c r="E655" s="388"/>
      <c r="F655" s="388"/>
      <c r="G655" s="388"/>
      <c r="H655" s="388"/>
      <c r="I655" s="388"/>
      <c r="J655" s="388"/>
      <c r="K655" s="388"/>
      <c r="L655" s="388"/>
      <c r="M655" s="172"/>
      <c r="Q655" s="203"/>
    </row>
    <row r="656" spans="3:17" s="100" customFormat="1" x14ac:dyDescent="0.25">
      <c r="C656" s="388"/>
      <c r="E656" s="388"/>
      <c r="F656" s="388"/>
      <c r="G656" s="388"/>
      <c r="H656" s="388"/>
      <c r="I656" s="388"/>
      <c r="J656" s="388"/>
      <c r="K656" s="388"/>
      <c r="L656" s="388"/>
      <c r="M656" s="172"/>
      <c r="Q656" s="203"/>
    </row>
    <row r="657" spans="3:17" s="100" customFormat="1" x14ac:dyDescent="0.25">
      <c r="C657" s="388"/>
      <c r="E657" s="388"/>
      <c r="F657" s="388"/>
      <c r="G657" s="388"/>
      <c r="H657" s="388"/>
      <c r="I657" s="388"/>
      <c r="J657" s="388"/>
      <c r="K657" s="388"/>
      <c r="L657" s="388"/>
      <c r="M657" s="172"/>
      <c r="Q657" s="203"/>
    </row>
    <row r="658" spans="3:17" s="100" customFormat="1" x14ac:dyDescent="0.25">
      <c r="C658" s="388"/>
      <c r="E658" s="388"/>
      <c r="F658" s="388"/>
      <c r="G658" s="388"/>
      <c r="H658" s="388"/>
      <c r="I658" s="388"/>
      <c r="J658" s="388"/>
      <c r="K658" s="388"/>
      <c r="L658" s="388"/>
      <c r="M658" s="172"/>
      <c r="Q658" s="203"/>
    </row>
    <row r="659" spans="3:17" s="100" customFormat="1" x14ac:dyDescent="0.25">
      <c r="C659" s="388"/>
      <c r="E659" s="388"/>
      <c r="F659" s="388"/>
      <c r="G659" s="388"/>
      <c r="H659" s="388"/>
      <c r="I659" s="388"/>
      <c r="J659" s="388"/>
      <c r="K659" s="388"/>
      <c r="L659" s="388"/>
      <c r="M659" s="172"/>
      <c r="Q659" s="203"/>
    </row>
    <row r="660" spans="3:17" s="100" customFormat="1" x14ac:dyDescent="0.25">
      <c r="C660" s="388"/>
      <c r="E660" s="388"/>
      <c r="F660" s="388"/>
      <c r="G660" s="388"/>
      <c r="H660" s="388"/>
      <c r="I660" s="388"/>
      <c r="J660" s="388"/>
      <c r="K660" s="388"/>
      <c r="L660" s="388"/>
      <c r="M660" s="172"/>
      <c r="Q660" s="203"/>
    </row>
    <row r="661" spans="3:17" s="100" customFormat="1" x14ac:dyDescent="0.25">
      <c r="C661" s="388"/>
      <c r="E661" s="388"/>
      <c r="F661" s="388"/>
      <c r="G661" s="388"/>
      <c r="H661" s="388"/>
      <c r="I661" s="388"/>
      <c r="J661" s="388"/>
      <c r="K661" s="388"/>
      <c r="L661" s="388"/>
      <c r="M661" s="172"/>
      <c r="Q661" s="203"/>
    </row>
    <row r="662" spans="3:17" s="100" customFormat="1" x14ac:dyDescent="0.25">
      <c r="C662" s="388"/>
      <c r="E662" s="388"/>
      <c r="F662" s="388"/>
      <c r="G662" s="388"/>
      <c r="H662" s="388"/>
      <c r="I662" s="388"/>
      <c r="J662" s="388"/>
      <c r="K662" s="388"/>
      <c r="L662" s="388"/>
      <c r="M662" s="172"/>
      <c r="Q662" s="203"/>
    </row>
  </sheetData>
  <mergeCells count="159">
    <mergeCell ref="K234:K235"/>
    <mergeCell ref="L267:L268"/>
    <mergeCell ref="G287:G288"/>
    <mergeCell ref="H287:H288"/>
    <mergeCell ref="I287:I288"/>
    <mergeCell ref="J287:J288"/>
    <mergeCell ref="K287:K288"/>
    <mergeCell ref="L287:L288"/>
    <mergeCell ref="G267:G268"/>
    <mergeCell ref="H267:H268"/>
    <mergeCell ref="I267:I268"/>
    <mergeCell ref="J267:J268"/>
    <mergeCell ref="K267:K268"/>
    <mergeCell ref="D285:P285"/>
    <mergeCell ref="A37:A70"/>
    <mergeCell ref="B37:B70"/>
    <mergeCell ref="L55:L56"/>
    <mergeCell ref="G73:G74"/>
    <mergeCell ref="H73:H74"/>
    <mergeCell ref="I73:I74"/>
    <mergeCell ref="J73:J74"/>
    <mergeCell ref="K73:K74"/>
    <mergeCell ref="L73:L74"/>
    <mergeCell ref="G37:G38"/>
    <mergeCell ref="H37:H38"/>
    <mergeCell ref="I37:I38"/>
    <mergeCell ref="J37:J38"/>
    <mergeCell ref="K37:K38"/>
    <mergeCell ref="L37:L38"/>
    <mergeCell ref="I55:I56"/>
    <mergeCell ref="J55:J56"/>
    <mergeCell ref="K55:K56"/>
    <mergeCell ref="A73:A103"/>
    <mergeCell ref="D87:P87"/>
    <mergeCell ref="M102:P102"/>
    <mergeCell ref="M52:P52"/>
    <mergeCell ref="B73:B103"/>
    <mergeCell ref="D53:P53"/>
    <mergeCell ref="A106:A136"/>
    <mergeCell ref="M119:P119"/>
    <mergeCell ref="G204:G205"/>
    <mergeCell ref="H204:H205"/>
    <mergeCell ref="I204:I205"/>
    <mergeCell ref="J204:J205"/>
    <mergeCell ref="A139:A169"/>
    <mergeCell ref="A172:A201"/>
    <mergeCell ref="A204:A231"/>
    <mergeCell ref="D216:P216"/>
    <mergeCell ref="M215:P215"/>
    <mergeCell ref="M135:P135"/>
    <mergeCell ref="B106:B136"/>
    <mergeCell ref="L122:L123"/>
    <mergeCell ref="H122:H123"/>
    <mergeCell ref="I122:I123"/>
    <mergeCell ref="J122:J123"/>
    <mergeCell ref="K122:K123"/>
    <mergeCell ref="K204:K205"/>
    <mergeCell ref="L204:L205"/>
    <mergeCell ref="G218:G219"/>
    <mergeCell ref="H218:H219"/>
    <mergeCell ref="I218:I219"/>
    <mergeCell ref="J218:J219"/>
    <mergeCell ref="B172:B201"/>
    <mergeCell ref="B204:B231"/>
    <mergeCell ref="B234:B264"/>
    <mergeCell ref="M230:P230"/>
    <mergeCell ref="D186:P186"/>
    <mergeCell ref="M247:P247"/>
    <mergeCell ref="G188:G189"/>
    <mergeCell ref="H188:H189"/>
    <mergeCell ref="M263:P263"/>
    <mergeCell ref="K218:K219"/>
    <mergeCell ref="L218:L219"/>
    <mergeCell ref="G172:G173"/>
    <mergeCell ref="H172:H173"/>
    <mergeCell ref="I172:I173"/>
    <mergeCell ref="J172:J173"/>
    <mergeCell ref="K172:K173"/>
    <mergeCell ref="L172:L173"/>
    <mergeCell ref="J250:J251"/>
    <mergeCell ref="K250:K251"/>
    <mergeCell ref="L250:L251"/>
    <mergeCell ref="G234:G235"/>
    <mergeCell ref="H234:H235"/>
    <mergeCell ref="I234:I235"/>
    <mergeCell ref="J234:J235"/>
    <mergeCell ref="P1:P5"/>
    <mergeCell ref="A7:A34"/>
    <mergeCell ref="B7:B34"/>
    <mergeCell ref="M1:M5"/>
    <mergeCell ref="N1:N5"/>
    <mergeCell ref="O1:O5"/>
    <mergeCell ref="M18:P18"/>
    <mergeCell ref="M33:P33"/>
    <mergeCell ref="D19:P19"/>
    <mergeCell ref="G1:I5"/>
    <mergeCell ref="J1:L5"/>
    <mergeCell ref="G7:G8"/>
    <mergeCell ref="H7:H8"/>
    <mergeCell ref="I7:I8"/>
    <mergeCell ref="J7:J8"/>
    <mergeCell ref="K7:K8"/>
    <mergeCell ref="L7:L8"/>
    <mergeCell ref="L21:L22"/>
    <mergeCell ref="G21:G22"/>
    <mergeCell ref="H21:H22"/>
    <mergeCell ref="I21:I22"/>
    <mergeCell ref="J21:J22"/>
    <mergeCell ref="K21:K22"/>
    <mergeCell ref="M168:P168"/>
    <mergeCell ref="M185:P185"/>
    <mergeCell ref="M200:P200"/>
    <mergeCell ref="M152:P152"/>
    <mergeCell ref="D120:P120"/>
    <mergeCell ref="L89:L90"/>
    <mergeCell ref="G106:G107"/>
    <mergeCell ref="H106:H107"/>
    <mergeCell ref="I106:I107"/>
    <mergeCell ref="G122:G123"/>
    <mergeCell ref="I89:I90"/>
    <mergeCell ref="J89:J90"/>
    <mergeCell ref="K89:K90"/>
    <mergeCell ref="L155:L156"/>
    <mergeCell ref="G155:G156"/>
    <mergeCell ref="H155:H156"/>
    <mergeCell ref="I155:I156"/>
    <mergeCell ref="M69:P69"/>
    <mergeCell ref="M86:P86"/>
    <mergeCell ref="G55:G56"/>
    <mergeCell ref="H55:H56"/>
    <mergeCell ref="J106:J107"/>
    <mergeCell ref="K106:K107"/>
    <mergeCell ref="L106:L107"/>
    <mergeCell ref="G89:G90"/>
    <mergeCell ref="H89:H90"/>
    <mergeCell ref="A267:A305"/>
    <mergeCell ref="D153:P153"/>
    <mergeCell ref="B267:B305"/>
    <mergeCell ref="B139:B169"/>
    <mergeCell ref="M284:P284"/>
    <mergeCell ref="M304:P304"/>
    <mergeCell ref="D248:P248"/>
    <mergeCell ref="G139:G140"/>
    <mergeCell ref="H139:H140"/>
    <mergeCell ref="I139:I140"/>
    <mergeCell ref="J139:J140"/>
    <mergeCell ref="K139:K140"/>
    <mergeCell ref="L139:L140"/>
    <mergeCell ref="I188:I189"/>
    <mergeCell ref="J188:J189"/>
    <mergeCell ref="K188:K189"/>
    <mergeCell ref="L188:L189"/>
    <mergeCell ref="L234:L235"/>
    <mergeCell ref="G250:G251"/>
    <mergeCell ref="H250:H251"/>
    <mergeCell ref="A234:A264"/>
    <mergeCell ref="J155:J156"/>
    <mergeCell ref="K155:K156"/>
    <mergeCell ref="I250:I25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Оглавление</vt:lpstr>
      <vt:lpstr>Мощность</vt:lpstr>
      <vt:lpstr>Данные по ТП</vt:lpstr>
      <vt:lpstr>Бух. учет</vt:lpstr>
      <vt:lpstr>ТП-1-11</vt:lpstr>
      <vt:lpstr>ТП-12 -20</vt:lpstr>
      <vt:lpstr>ТП-21-30 </vt:lpstr>
      <vt:lpstr>ТП-31-39</vt:lpstr>
      <vt:lpstr>ТП-41-49 </vt:lpstr>
      <vt:lpstr>ТП-50-59 </vt:lpstr>
      <vt:lpstr>ТП-60-66 </vt:lpstr>
      <vt:lpstr>ТП-70-83</vt:lpstr>
      <vt:lpstr>ТП-90-100</vt:lpstr>
      <vt:lpstr>ТП-101-110</vt:lpstr>
      <vt:lpstr>ЦРП-1</vt:lpstr>
      <vt:lpstr>КТПн-1-28</vt:lpstr>
      <vt:lpstr>КТПн-37-142 </vt:lpstr>
      <vt:lpstr>Лог</vt:lpstr>
      <vt:lpstr>Мощность!Область_печати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Ильгиз Вильсурович Ахмедзянов</cp:lastModifiedBy>
  <cp:lastPrinted>2015-02-09T01:12:57Z</cp:lastPrinted>
  <dcterms:created xsi:type="dcterms:W3CDTF">1996-10-08T23:32:33Z</dcterms:created>
  <dcterms:modified xsi:type="dcterms:W3CDTF">2020-06-29T07:43:07Z</dcterms:modified>
</cp:coreProperties>
</file>